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citações2023\Pregão - 2023\Serviços de recepção\"/>
    </mc:Choice>
  </mc:AlternateContent>
  <bookViews>
    <workbookView xWindow="0" yWindow="0" windowWidth="21600" windowHeight="9735" activeTab="1"/>
  </bookViews>
  <sheets>
    <sheet name="Totais" sheetId="19" r:id="rId1"/>
    <sheet name="Planilha Serviços" sheetId="5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5" l="1"/>
  <c r="I133" i="5" l="1"/>
  <c r="E3" i="19"/>
  <c r="I32" i="5"/>
  <c r="I33" i="5"/>
  <c r="H57" i="5" l="1"/>
  <c r="H68" i="5" l="1"/>
  <c r="H69" i="5" l="1"/>
  <c r="I13" i="5" l="1"/>
  <c r="I20" i="5" l="1"/>
  <c r="I42" i="5" l="1"/>
  <c r="I37" i="5"/>
  <c r="I34" i="5"/>
  <c r="I35" i="5"/>
  <c r="I36" i="5"/>
  <c r="I43" i="5"/>
  <c r="B131" i="5" l="1"/>
  <c r="B129" i="5"/>
  <c r="B128" i="5"/>
  <c r="B127" i="5"/>
  <c r="B126" i="5"/>
  <c r="H115" i="5"/>
  <c r="H112" i="5"/>
  <c r="H105" i="5"/>
  <c r="H88" i="5"/>
  <c r="H79" i="5"/>
  <c r="H96" i="5" s="1"/>
  <c r="H95" i="5"/>
  <c r="H62" i="5"/>
  <c r="H93" i="5"/>
  <c r="I38" i="5"/>
  <c r="I127" i="5" s="1"/>
  <c r="I28" i="5"/>
  <c r="I68" i="5" l="1"/>
  <c r="I61" i="5"/>
  <c r="H63" i="5"/>
  <c r="I63" i="5" s="1"/>
  <c r="H89" i="5"/>
  <c r="I60" i="5"/>
  <c r="I67" i="5"/>
  <c r="I44" i="5"/>
  <c r="I126" i="5"/>
  <c r="I86" i="5"/>
  <c r="I82" i="5"/>
  <c r="I75" i="5"/>
  <c r="I85" i="5"/>
  <c r="I78" i="5"/>
  <c r="I74" i="5"/>
  <c r="I87" i="5"/>
  <c r="I84" i="5"/>
  <c r="I77" i="5"/>
  <c r="I73" i="5"/>
  <c r="I76" i="5"/>
  <c r="I83" i="5"/>
  <c r="I54" i="5"/>
  <c r="I50" i="5"/>
  <c r="I53" i="5"/>
  <c r="I56" i="5"/>
  <c r="I52" i="5"/>
  <c r="I49" i="5"/>
  <c r="I55" i="5"/>
  <c r="I51" i="5"/>
  <c r="H113" i="5"/>
  <c r="I89" i="5" l="1"/>
  <c r="H90" i="5"/>
  <c r="H97" i="5" s="1"/>
  <c r="H64" i="5"/>
  <c r="H94" i="5" s="1"/>
  <c r="H99" i="5" s="1"/>
  <c r="I69" i="5"/>
  <c r="I95" i="5" s="1"/>
  <c r="I88" i="5"/>
  <c r="I79" i="5"/>
  <c r="I96" i="5" s="1"/>
  <c r="I57" i="5"/>
  <c r="I93" i="5" s="1"/>
  <c r="I62" i="5"/>
  <c r="I64" i="5" l="1"/>
  <c r="I94" i="5" s="1"/>
  <c r="I90" i="5"/>
  <c r="I97" i="5" s="1"/>
  <c r="I99" i="5" l="1"/>
  <c r="I129" i="5"/>
  <c r="I128" i="5" l="1"/>
  <c r="I130" i="5" l="1"/>
  <c r="I103" i="5" s="1"/>
  <c r="I104" i="5" l="1"/>
  <c r="I118" i="5" l="1"/>
  <c r="I120" i="5" s="1"/>
  <c r="I105" i="5"/>
  <c r="I122" i="5" l="1"/>
  <c r="I107" i="5"/>
  <c r="I112" i="5" s="1"/>
  <c r="I113" i="5" s="1"/>
  <c r="I131" i="5" s="1"/>
  <c r="I132" i="5" l="1"/>
  <c r="H131" i="5" l="1"/>
  <c r="F3" i="19"/>
  <c r="G3" i="19" s="1"/>
  <c r="I134" i="5"/>
  <c r="H126" i="5"/>
  <c r="H127" i="5"/>
  <c r="H129" i="5"/>
  <c r="H128" i="5"/>
  <c r="H3" i="19" l="1"/>
  <c r="G4" i="19"/>
  <c r="I135" i="5"/>
  <c r="H130" i="5"/>
  <c r="H132" i="5" s="1"/>
  <c r="H4" i="19" l="1"/>
  <c r="J134" i="5" l="1"/>
  <c r="J133" i="5"/>
  <c r="D4" i="19"/>
  <c r="J135" i="5" l="1"/>
</calcChain>
</file>

<file path=xl/sharedStrings.xml><?xml version="1.0" encoding="utf-8"?>
<sst xmlns="http://schemas.openxmlformats.org/spreadsheetml/2006/main" count="213" uniqueCount="149">
  <si>
    <t>-</t>
  </si>
  <si>
    <t>VALOR (R$)</t>
  </si>
  <si>
    <t>Adicional Noturno</t>
  </si>
  <si>
    <t>%</t>
  </si>
  <si>
    <t>Outros (especificar)</t>
  </si>
  <si>
    <t>Lucro</t>
  </si>
  <si>
    <t>Data base da categoria (dia/mês/ano)</t>
  </si>
  <si>
    <t>Categoria profissional (vinculada à execução contratual)</t>
  </si>
  <si>
    <t>A</t>
  </si>
  <si>
    <t>B</t>
  </si>
  <si>
    <t>C</t>
  </si>
  <si>
    <t>D</t>
  </si>
  <si>
    <t>E</t>
  </si>
  <si>
    <t>F</t>
  </si>
  <si>
    <t>G</t>
  </si>
  <si>
    <t>H</t>
  </si>
  <si>
    <t>COMPOSIÇÃO DA REMUNERAÇÃO</t>
  </si>
  <si>
    <t>INSUMOS DIVERSOS</t>
  </si>
  <si>
    <t>TOTAL SUBMÓDULO 4.1</t>
  </si>
  <si>
    <t>Afastamento Maternidade</t>
  </si>
  <si>
    <t>4.1</t>
  </si>
  <si>
    <t>4.2</t>
  </si>
  <si>
    <t>Custos Indiretos</t>
  </si>
  <si>
    <t>Mão-de-Obra vinculada à execução contratual (valor por empregado)</t>
  </si>
  <si>
    <t>Salário Base</t>
  </si>
  <si>
    <t>TRIBUTOS</t>
  </si>
  <si>
    <t>C.1</t>
  </si>
  <si>
    <t>C.2</t>
  </si>
  <si>
    <t>C.3</t>
  </si>
  <si>
    <t>a)</t>
  </si>
  <si>
    <t>Tributos % = To = .............................................................</t>
  </si>
  <si>
    <t>b)</t>
  </si>
  <si>
    <t>c)</t>
  </si>
  <si>
    <t>Po / (1 - To) = P1 = ..............................................................................</t>
  </si>
  <si>
    <t>Valor dos Tributos = P1 - Po</t>
  </si>
  <si>
    <t>Dados para composição dos custos referentes à mão-de-obra</t>
  </si>
  <si>
    <t>Classificação Brasileira de Ocupações (CBO)</t>
  </si>
  <si>
    <t xml:space="preserve">Adicional Periculosidade </t>
  </si>
  <si>
    <t>Adicional Insalubridade</t>
  </si>
  <si>
    <t xml:space="preserve">INSS </t>
  </si>
  <si>
    <t xml:space="preserve">Salário Educação </t>
  </si>
  <si>
    <t xml:space="preserve">INCRA </t>
  </si>
  <si>
    <t xml:space="preserve">FGTS </t>
  </si>
  <si>
    <t>2.3</t>
  </si>
  <si>
    <t>TOTAL DO MÓDULO 1</t>
  </si>
  <si>
    <t>PROVISÃO PARA RESCISÃO</t>
  </si>
  <si>
    <t xml:space="preserve">Aviso Prévio Trabalhado </t>
  </si>
  <si>
    <t>Incidência do FGTS sobre Aviso Prévio Indenizado</t>
  </si>
  <si>
    <t>Aviso Prévio Indenizado</t>
  </si>
  <si>
    <t>Multa do FGTS e Contribuição Social sobre o Aviso Prévio Indenizado</t>
  </si>
  <si>
    <t xml:space="preserve">Multa do FGTS e Contribuição Social sobre o Aviso Prévio Trabalhado. </t>
  </si>
  <si>
    <t>Licença Paternidade</t>
  </si>
  <si>
    <t>Incidencia do item 4.1 sobre o 13º salario e adicional de férias</t>
  </si>
  <si>
    <t>Subtotal</t>
  </si>
  <si>
    <t>Ausências por doença</t>
  </si>
  <si>
    <t>Incidencia do item 4.1 sobre o custro de reposição do profissional ausente</t>
  </si>
  <si>
    <t>TOTAL SUBMÓDULO</t>
  </si>
  <si>
    <t>ENCARGOS SOCIAIS E TRABALHISTAS</t>
  </si>
  <si>
    <t>Outros (Exame Admissional/Demissional/Periódico)</t>
  </si>
  <si>
    <t xml:space="preserve">TOTAL DO MÓDULO </t>
  </si>
  <si>
    <t>SESI ou SESC</t>
  </si>
  <si>
    <t>SENAI ou SENAC</t>
  </si>
  <si>
    <t>SEBRAE</t>
  </si>
  <si>
    <t>TOTAL ENCARGOS PREVIDENCIÁRIOS</t>
  </si>
  <si>
    <t>1 - COMPOSIÇÃO DA REMUNERAÇÃO</t>
  </si>
  <si>
    <t>2 - Benefícios Mensais e Diários</t>
  </si>
  <si>
    <t>3 - INSUMOS DIVERSOS</t>
  </si>
  <si>
    <t>4 - Encargos Sociais e Trabalhistas</t>
  </si>
  <si>
    <t>4.1 Encargos Previdenciários e FGTS</t>
  </si>
  <si>
    <t>4. 2 Salário Adicional de Férias</t>
  </si>
  <si>
    <t>TOTAL  Salário Adicional de Férias</t>
  </si>
  <si>
    <t>Incidencia do item 4.1 sobre Afastamento Maternidade</t>
  </si>
  <si>
    <t>TOTAL do afastamento maternidade</t>
  </si>
  <si>
    <t>4.3 Afastamento Maternidade</t>
  </si>
  <si>
    <t>4.4 PROVISÃO PARA RESCISÃO</t>
  </si>
  <si>
    <t>TOTAL da Provisão para Recisão</t>
  </si>
  <si>
    <t>4.5 - CUSTO DE REPOSIÇÃO DO PROFISSIONAL AUSENTE</t>
  </si>
  <si>
    <t>4.3</t>
  </si>
  <si>
    <t>4.4</t>
  </si>
  <si>
    <t>4.5</t>
  </si>
  <si>
    <t>4.6</t>
  </si>
  <si>
    <t>Encargos sociais e previdenciários</t>
  </si>
  <si>
    <t>13º Salário e adicional de férias</t>
  </si>
  <si>
    <t>Afastamento maternidade</t>
  </si>
  <si>
    <t>Custo de reposição do profissional ausente</t>
  </si>
  <si>
    <t>Custo de rescisão</t>
  </si>
  <si>
    <t>Outros Especificar</t>
  </si>
  <si>
    <t>Total dos Encargos Sociais e trabalhistas</t>
  </si>
  <si>
    <t>Quadro resumo do item 4 - Encargos sociais e trabalhistas</t>
  </si>
  <si>
    <t xml:space="preserve"> CUSTOS INDIRETOS, TRIBUTOS E LUCRO</t>
  </si>
  <si>
    <t>C.4</t>
  </si>
  <si>
    <t>C.5</t>
  </si>
  <si>
    <t>ISSQN 4,00%</t>
  </si>
  <si>
    <t>TOTAL DO TRIBUTOS</t>
  </si>
  <si>
    <t>Total dos custos intiretos, tributos e lucro</t>
  </si>
  <si>
    <t>Total dos Custos Indiretos e Lucro</t>
  </si>
  <si>
    <t>CUSTO GERAL POR EMPREGADO</t>
  </si>
  <si>
    <t>5 - CUSTOS INDIRETOS, TRIBUTOS E LUCRO</t>
  </si>
  <si>
    <t>(Total dos Módulos 1, 2, 3 e 4 + Custos indiretos + lucro)= Po = ...................................</t>
  </si>
  <si>
    <t>Subtotal (A + B + C + D)</t>
  </si>
  <si>
    <t>Acumulação de função</t>
  </si>
  <si>
    <t>Assiduidade</t>
  </si>
  <si>
    <t>Hora noturna adicional</t>
  </si>
  <si>
    <t>Adicional de Hora Extra</t>
  </si>
  <si>
    <t>Transporte (clausula 14ª CCT)</t>
  </si>
  <si>
    <t>Adicional de Férias</t>
  </si>
  <si>
    <t xml:space="preserve">Ausência por Acidente de Trabalho </t>
  </si>
  <si>
    <t>Ausências legais</t>
  </si>
  <si>
    <t>Item</t>
  </si>
  <si>
    <t>Qtde Efetivo</t>
  </si>
  <si>
    <t>Sindicato</t>
  </si>
  <si>
    <t>SIEMACO</t>
  </si>
  <si>
    <t>Salário Min. Nacional</t>
  </si>
  <si>
    <t>Total valor mensal</t>
  </si>
  <si>
    <t>Total valor 12 meses</t>
  </si>
  <si>
    <t>Subtotal (A + B + C + D + E) (total por empregado)</t>
  </si>
  <si>
    <t>Quantidade de Empregados</t>
  </si>
  <si>
    <t>Salário Nominativo da Categoria Profissional - 44 HORAS</t>
  </si>
  <si>
    <t>Locais dos Serviços</t>
  </si>
  <si>
    <t>Total Estimado</t>
  </si>
  <si>
    <t xml:space="preserve">PLANILHA COMPOSIÇÃO DOS CUSTOS DOS SERVIÇOS </t>
  </si>
  <si>
    <t>Outros</t>
  </si>
  <si>
    <t xml:space="preserve">Lote </t>
  </si>
  <si>
    <t>C/H Semanal</t>
  </si>
  <si>
    <t>40 h/s</t>
  </si>
  <si>
    <t>Seguro Acidente de Trabalho/SAT</t>
  </si>
  <si>
    <t xml:space="preserve">Férias </t>
  </si>
  <si>
    <t>13º Salário</t>
  </si>
  <si>
    <t>Serviço de Recepcionista 40 horas semanais -  com insalubridade</t>
  </si>
  <si>
    <t>Salário Proporcional  = 40 HORAS</t>
  </si>
  <si>
    <t>Recepcionista</t>
  </si>
  <si>
    <t>Tipo de serviço</t>
  </si>
  <si>
    <t>RECEPÇÃO</t>
  </si>
  <si>
    <t>4221-05</t>
  </si>
  <si>
    <t>Uniformes  - EPI's</t>
  </si>
  <si>
    <t>Auxílio-Refeição/Alimentação  (clausula 13ª CCT) (80%)</t>
  </si>
  <si>
    <t>Auxílio-Refeição/Alim. Férias  (clausula 13ª § 8 CCT) (80%/12)</t>
  </si>
  <si>
    <t>Assistência Médica  (clausula 16ª CCT)</t>
  </si>
  <si>
    <t>Assistencia Social a Familia (clausula 17ª CCT)</t>
  </si>
  <si>
    <t>Fundo de Formação Profissional  (clausula 23ª CCT)</t>
  </si>
  <si>
    <t>Incidência dos encargos  sobre Aviso Prévio Trabalhado</t>
  </si>
  <si>
    <t>Valor Unit</t>
  </si>
  <si>
    <t>Valor Mensal</t>
  </si>
  <si>
    <t>Valor 12 meses</t>
  </si>
  <si>
    <t>Recepcionista com Insalubridade</t>
  </si>
  <si>
    <t>COFINS 3,00%</t>
  </si>
  <si>
    <t>PIS 0,65%</t>
  </si>
  <si>
    <t>Serviços de Recepcionistas</t>
  </si>
  <si>
    <t>PLANILHA BASE PARA LICITAÇÃO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</si>
</sst>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&quot;\ #,##0.00;[Red]&quot;R$&quot;\ \-#,##0.00"/>
    <numFmt numFmtId="165" formatCode="_ * #,##0.00_ ;_ * \-#,##0.00_ ;_ * &quot;-&quot;??_ ;_ @_ "/>
    <numFmt numFmtId="166" formatCode="&quot;R$ &quot;#,##0.00_);[Red]\(&quot;R$ &quot;#,##0.00\)"/>
    <numFmt numFmtId="167" formatCode="_(&quot;R$ &quot;* #,##0.00_);_(&quot;R$ &quot;* \(#,##0.00\);_(&quot;R$ &quot;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7" fontId="1" fillId="0" borderId="0" applyFill="0" applyBorder="0" applyAlignment="0" applyProtection="0"/>
    <xf numFmtId="9" fontId="1" fillId="0" borderId="0" applyFill="0" applyBorder="0" applyAlignment="0" applyProtection="0"/>
    <xf numFmtId="165" fontId="1" fillId="0" borderId="0" applyFont="0" applyFill="0" applyBorder="0" applyAlignment="0" applyProtection="0"/>
  </cellStyleXfs>
  <cellXfs count="161">
    <xf numFmtId="0" fontId="0" fillId="0" borderId="0" xfId="0"/>
    <xf numFmtId="10" fontId="0" fillId="0" borderId="1" xfId="0" applyNumberFormat="1" applyBorder="1" applyAlignment="1">
      <alignment horizontal="center"/>
    </xf>
    <xf numFmtId="10" fontId="1" fillId="0" borderId="1" xfId="2" applyNumberForma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2" fontId="2" fillId="0" borderId="0" xfId="0" applyNumberFormat="1" applyFont="1"/>
    <xf numFmtId="0" fontId="5" fillId="0" borderId="10" xfId="0" applyFont="1" applyBorder="1" applyAlignment="1">
      <alignment horizontal="center"/>
    </xf>
    <xf numFmtId="10" fontId="5" fillId="0" borderId="11" xfId="2" applyNumberFormat="1" applyFont="1" applyBorder="1"/>
    <xf numFmtId="2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0" fontId="5" fillId="0" borderId="0" xfId="2" applyNumberFormat="1" applyFont="1"/>
    <xf numFmtId="2" fontId="5" fillId="0" borderId="14" xfId="0" applyNumberFormat="1" applyFont="1" applyBorder="1"/>
    <xf numFmtId="0" fontId="4" fillId="0" borderId="13" xfId="0" applyFont="1" applyBorder="1"/>
    <xf numFmtId="0" fontId="5" fillId="0" borderId="4" xfId="0" applyFont="1" applyBorder="1" applyAlignment="1">
      <alignment horizontal="center"/>
    </xf>
    <xf numFmtId="10" fontId="5" fillId="0" borderId="5" xfId="2" applyNumberFormat="1" applyFont="1" applyBorder="1"/>
    <xf numFmtId="10" fontId="0" fillId="5" borderId="1" xfId="0" applyNumberFormat="1" applyFill="1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2" fontId="0" fillId="0" borderId="1" xfId="0" applyNumberFormat="1" applyBorder="1" applyAlignment="1">
      <alignment horizontal="right"/>
    </xf>
    <xf numFmtId="10" fontId="0" fillId="0" borderId="1" xfId="0" applyNumberFormat="1" applyBorder="1"/>
    <xf numFmtId="2" fontId="0" fillId="0" borderId="1" xfId="0" applyNumberFormat="1" applyBorder="1" applyAlignment="1">
      <alignment horizontal="center"/>
    </xf>
    <xf numFmtId="10" fontId="2" fillId="0" borderId="1" xfId="0" applyNumberFormat="1" applyFont="1" applyBorder="1"/>
    <xf numFmtId="10" fontId="0" fillId="0" borderId="1" xfId="0" applyNumberFormat="1" applyBorder="1" applyAlignment="1">
      <alignment horizontal="right"/>
    </xf>
    <xf numFmtId="10" fontId="1" fillId="0" borderId="1" xfId="2" applyNumberFormat="1" applyBorder="1" applyAlignment="1">
      <alignment horizontal="right"/>
    </xf>
    <xf numFmtId="10" fontId="1" fillId="0" borderId="1" xfId="2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4" fontId="2" fillId="0" borderId="1" xfId="0" applyNumberFormat="1" applyFont="1" applyBorder="1"/>
    <xf numFmtId="4" fontId="0" fillId="0" borderId="1" xfId="0" applyNumberFormat="1" applyBorder="1"/>
    <xf numFmtId="4" fontId="5" fillId="0" borderId="14" xfId="0" applyNumberFormat="1" applyFont="1" applyBorder="1"/>
    <xf numFmtId="4" fontId="5" fillId="0" borderId="6" xfId="0" applyNumberFormat="1" applyFont="1" applyBorder="1"/>
    <xf numFmtId="166" fontId="3" fillId="7" borderId="1" xfId="0" applyNumberFormat="1" applyFont="1" applyFill="1" applyBorder="1" applyAlignment="1">
      <alignment horizontal="center"/>
    </xf>
    <xf numFmtId="4" fontId="0" fillId="7" borderId="1" xfId="0" applyNumberFormat="1" applyFill="1" applyBorder="1"/>
    <xf numFmtId="165" fontId="0" fillId="0" borderId="0" xfId="3" applyFont="1"/>
    <xf numFmtId="165" fontId="0" fillId="0" borderId="1" xfId="0" applyNumberFormat="1" applyBorder="1"/>
    <xf numFmtId="4" fontId="0" fillId="8" borderId="1" xfId="0" applyNumberFormat="1" applyFill="1" applyBorder="1"/>
    <xf numFmtId="165" fontId="2" fillId="8" borderId="1" xfId="3" applyFont="1" applyFill="1" applyBorder="1"/>
    <xf numFmtId="4" fontId="0" fillId="9" borderId="1" xfId="0" applyNumberFormat="1" applyFill="1" applyBorder="1"/>
    <xf numFmtId="14" fontId="3" fillId="7" borderId="1" xfId="0" applyNumberFormat="1" applyFont="1" applyFill="1" applyBorder="1" applyAlignment="1">
      <alignment horizontal="center"/>
    </xf>
    <xf numFmtId="2" fontId="0" fillId="5" borderId="1" xfId="0" applyNumberFormat="1" applyFill="1" applyBorder="1"/>
    <xf numFmtId="2" fontId="0" fillId="5" borderId="1" xfId="0" applyNumberForma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7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4" borderId="1" xfId="0" applyFont="1" applyFill="1" applyBorder="1" applyAlignment="1"/>
    <xf numFmtId="0" fontId="2" fillId="4" borderId="7" xfId="0" applyFont="1" applyFill="1" applyBorder="1" applyAlignment="1"/>
    <xf numFmtId="0" fontId="2" fillId="4" borderId="16" xfId="0" applyFont="1" applyFill="1" applyBorder="1" applyAlignment="1"/>
    <xf numFmtId="0" fontId="2" fillId="4" borderId="11" xfId="0" applyFont="1" applyFill="1" applyBorder="1" applyAlignment="1"/>
    <xf numFmtId="0" fontId="2" fillId="4" borderId="15" xfId="0" applyFont="1" applyFill="1" applyBorder="1" applyAlignment="1"/>
    <xf numFmtId="0" fontId="2" fillId="4" borderId="0" xfId="0" applyFont="1" applyFill="1" applyAlignment="1"/>
    <xf numFmtId="0" fontId="2" fillId="4" borderId="3" xfId="0" applyFont="1" applyFill="1" applyBorder="1" applyAlignment="1"/>
    <xf numFmtId="0" fontId="2" fillId="0" borderId="7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1" xfId="0" applyFont="1" applyBorder="1" applyAlignment="1"/>
    <xf numFmtId="0" fontId="2" fillId="4" borderId="9" xfId="0" applyFont="1" applyFill="1" applyBorder="1" applyAlignment="1"/>
    <xf numFmtId="0" fontId="3" fillId="0" borderId="0" xfId="0" applyFont="1" applyAlignment="1"/>
    <xf numFmtId="0" fontId="2" fillId="6" borderId="1" xfId="0" applyFont="1" applyFill="1" applyBorder="1" applyAlignment="1"/>
    <xf numFmtId="0" fontId="0" fillId="0" borderId="1" xfId="0" applyBorder="1" applyAlignment="1"/>
    <xf numFmtId="165" fontId="7" fillId="0" borderId="1" xfId="3" applyFont="1" applyBorder="1" applyAlignment="1"/>
    <xf numFmtId="0" fontId="7" fillId="0" borderId="1" xfId="0" applyFont="1" applyBorder="1" applyAlignme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4" fontId="0" fillId="10" borderId="1" xfId="0" applyNumberFormat="1" applyFill="1" applyBorder="1"/>
    <xf numFmtId="4" fontId="2" fillId="12" borderId="1" xfId="0" applyNumberFormat="1" applyFont="1" applyFill="1" applyBorder="1"/>
    <xf numFmtId="165" fontId="0" fillId="0" borderId="1" xfId="3" applyFont="1" applyBorder="1" applyAlignment="1">
      <alignment horizontal="center"/>
    </xf>
    <xf numFmtId="10" fontId="2" fillId="11" borderId="1" xfId="0" applyNumberFormat="1" applyFont="1" applyFill="1" applyBorder="1" applyAlignment="1">
      <alignment horizontal="center" vertical="center"/>
    </xf>
    <xf numFmtId="4" fontId="2" fillId="11" borderId="1" xfId="0" applyNumberFormat="1" applyFont="1" applyFill="1" applyBorder="1"/>
    <xf numFmtId="167" fontId="1" fillId="0" borderId="1" xfId="1" applyBorder="1" applyAlignment="1">
      <alignment horizontal="center"/>
    </xf>
    <xf numFmtId="4" fontId="0" fillId="0" borderId="0" xfId="0" applyNumberFormat="1"/>
    <xf numFmtId="167" fontId="1" fillId="7" borderId="1" xfId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5" borderId="0" xfId="0" applyFont="1" applyFill="1"/>
    <xf numFmtId="0" fontId="8" fillId="0" borderId="0" xfId="0" applyFont="1"/>
    <xf numFmtId="10" fontId="0" fillId="0" borderId="1" xfId="0" applyNumberFormat="1" applyFont="1" applyBorder="1" applyAlignment="1">
      <alignment horizontal="center"/>
    </xf>
    <xf numFmtId="165" fontId="1" fillId="0" borderId="0" xfId="3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1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0" xfId="0" applyNumberFormat="1"/>
    <xf numFmtId="3" fontId="0" fillId="0" borderId="1" xfId="0" applyNumberFormat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0" xfId="0" applyBorder="1"/>
    <xf numFmtId="2" fontId="0" fillId="0" borderId="0" xfId="0" applyNumberFormat="1" applyFill="1" applyBorder="1"/>
    <xf numFmtId="0" fontId="0" fillId="13" borderId="1" xfId="0" applyFill="1" applyBorder="1" applyAlignment="1">
      <alignment horizontal="center" wrapText="1"/>
    </xf>
    <xf numFmtId="0" fontId="2" fillId="0" borderId="0" xfId="0" applyFont="1"/>
    <xf numFmtId="165" fontId="2" fillId="8" borderId="1" xfId="3" applyNumberFormat="1" applyFont="1" applyFill="1" applyBorder="1"/>
    <xf numFmtId="0" fontId="9" fillId="7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0" fontId="1" fillId="0" borderId="17" xfId="2" applyNumberFormat="1" applyBorder="1" applyAlignment="1">
      <alignment horizontal="right" vertical="center"/>
    </xf>
    <xf numFmtId="10" fontId="1" fillId="0" borderId="18" xfId="2" applyNumberFormat="1" applyBorder="1" applyAlignment="1">
      <alignment horizontal="right" vertical="center"/>
    </xf>
    <xf numFmtId="10" fontId="1" fillId="0" borderId="2" xfId="2" applyNumberFormat="1" applyBorder="1" applyAlignment="1">
      <alignment horizontal="right" vertical="center"/>
    </xf>
    <xf numFmtId="2" fontId="3" fillId="0" borderId="17" xfId="0" applyNumberFormat="1" applyFont="1" applyBorder="1" applyAlignment="1">
      <alignment horizontal="right" vertical="center"/>
    </xf>
    <xf numFmtId="2" fontId="3" fillId="0" borderId="18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0" fillId="0" borderId="1" xfId="0" applyBorder="1"/>
    <xf numFmtId="0" fontId="2" fillId="0" borderId="7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12" borderId="7" xfId="0" applyFont="1" applyFill="1" applyBorder="1" applyAlignment="1">
      <alignment horizontal="right"/>
    </xf>
    <xf numFmtId="0" fontId="2" fillId="12" borderId="3" xfId="0" applyFont="1" applyFill="1" applyBorder="1" applyAlignment="1">
      <alignment horizontal="right"/>
    </xf>
    <xf numFmtId="0" fontId="2" fillId="12" borderId="8" xfId="0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2" fontId="3" fillId="0" borderId="7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3" fillId="0" borderId="8" xfId="0" applyNumberFormat="1" applyFont="1" applyBorder="1" applyAlignment="1">
      <alignment horizontal="left"/>
    </xf>
    <xf numFmtId="0" fontId="0" fillId="9" borderId="7" xfId="0" applyFill="1" applyBorder="1" applyAlignment="1">
      <alignment horizontal="right"/>
    </xf>
    <xf numFmtId="0" fontId="0" fillId="9" borderId="3" xfId="0" applyFill="1" applyBorder="1" applyAlignment="1">
      <alignment horizontal="right"/>
    </xf>
    <xf numFmtId="0" fontId="0" fillId="9" borderId="8" xfId="0" applyFill="1" applyBorder="1" applyAlignment="1">
      <alignment horizontal="right"/>
    </xf>
    <xf numFmtId="0" fontId="0" fillId="10" borderId="7" xfId="0" applyFill="1" applyBorder="1" applyAlignment="1">
      <alignment horizontal="right"/>
    </xf>
    <xf numFmtId="0" fontId="0" fillId="10" borderId="3" xfId="0" applyFill="1" applyBorder="1" applyAlignment="1">
      <alignment horizontal="right"/>
    </xf>
    <xf numFmtId="0" fontId="0" fillId="10" borderId="8" xfId="0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11" borderId="7" xfId="0" applyFont="1" applyFill="1" applyBorder="1" applyAlignment="1">
      <alignment horizontal="left"/>
    </xf>
    <xf numFmtId="0" fontId="2" fillId="11" borderId="3" xfId="0" applyFont="1" applyFill="1" applyBorder="1" applyAlignment="1">
      <alignment horizontal="left"/>
    </xf>
    <xf numFmtId="0" fontId="2" fillId="11" borderId="8" xfId="0" applyFont="1" applyFill="1" applyBorder="1" applyAlignment="1">
      <alignment horizontal="left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Normal="100" workbookViewId="0">
      <selection activeCell="C14" sqref="C14"/>
    </sheetView>
  </sheetViews>
  <sheetFormatPr defaultRowHeight="12.75" x14ac:dyDescent="0.2"/>
  <cols>
    <col min="1" max="1" width="5.140625" customWidth="1"/>
    <col min="2" max="2" width="6.140625" customWidth="1"/>
    <col min="3" max="3" width="46.7109375" customWidth="1"/>
    <col min="4" max="4" width="11.85546875" customWidth="1"/>
    <col min="5" max="5" width="10.85546875" customWidth="1"/>
    <col min="6" max="7" width="12.28515625" customWidth="1"/>
    <col min="8" max="8" width="13.7109375" customWidth="1"/>
    <col min="10" max="10" width="18.85546875" style="37" customWidth="1"/>
    <col min="11" max="11" width="14.28515625" style="37" customWidth="1"/>
  </cols>
  <sheetData>
    <row r="1" spans="1:8" ht="29.25" customHeight="1" x14ac:dyDescent="0.2">
      <c r="B1" s="111" t="s">
        <v>147</v>
      </c>
      <c r="C1" s="111"/>
      <c r="D1" s="111"/>
      <c r="E1" s="111"/>
      <c r="F1" s="111"/>
      <c r="G1" s="111"/>
      <c r="H1" s="111"/>
    </row>
    <row r="2" spans="1:8" x14ac:dyDescent="0.2">
      <c r="A2" s="95" t="s">
        <v>122</v>
      </c>
      <c r="B2" s="94" t="s">
        <v>108</v>
      </c>
      <c r="C2" s="95" t="s">
        <v>118</v>
      </c>
      <c r="D2" s="99" t="s">
        <v>109</v>
      </c>
      <c r="E2" s="98" t="s">
        <v>123</v>
      </c>
      <c r="F2" s="105" t="s">
        <v>141</v>
      </c>
      <c r="G2" s="105" t="s">
        <v>142</v>
      </c>
      <c r="H2" s="95" t="s">
        <v>143</v>
      </c>
    </row>
    <row r="3" spans="1:8" ht="26.25" customHeight="1" x14ac:dyDescent="0.2">
      <c r="A3" s="95">
        <v>1</v>
      </c>
      <c r="B3" s="94">
        <v>1</v>
      </c>
      <c r="C3" s="100" t="s">
        <v>128</v>
      </c>
      <c r="D3" s="104">
        <v>6</v>
      </c>
      <c r="E3" s="94" t="str">
        <f>'Planilha Serviços'!I17</f>
        <v>40 h/s</v>
      </c>
      <c r="F3" s="39">
        <f>'Planilha Serviços'!I132</f>
        <v>4666.49</v>
      </c>
      <c r="G3" s="39">
        <f>F3*D3</f>
        <v>27998.94</v>
      </c>
      <c r="H3" s="38">
        <f>G3*12</f>
        <v>335987.27999999997</v>
      </c>
    </row>
    <row r="4" spans="1:8" x14ac:dyDescent="0.2">
      <c r="A4" s="112" t="s">
        <v>119</v>
      </c>
      <c r="B4" s="112"/>
      <c r="C4" s="112"/>
      <c r="D4" s="93">
        <f>SUM(D3:D3)</f>
        <v>6</v>
      </c>
      <c r="E4" s="96"/>
      <c r="F4" s="40"/>
      <c r="G4" s="110">
        <f>SUM(G3:G3)</f>
        <v>27998.94</v>
      </c>
      <c r="H4" s="38">
        <f>SUM(H3:H3)</f>
        <v>335987.27999999997</v>
      </c>
    </row>
    <row r="8" spans="1:8" x14ac:dyDescent="0.2">
      <c r="F8" s="89"/>
      <c r="G8" s="89"/>
      <c r="H8" s="90"/>
    </row>
  </sheetData>
  <mergeCells count="2">
    <mergeCell ref="B1:H1"/>
    <mergeCell ref="A4:C4"/>
  </mergeCells>
  <pageMargins left="0.51181102362204722" right="0.51181102362204722" top="0.39370078740157483" bottom="0.19685039370078741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2:K192"/>
  <sheetViews>
    <sheetView tabSelected="1" zoomScale="80" zoomScaleNormal="80" workbookViewId="0">
      <pane xSplit="8" topLeftCell="I1" activePane="topRight" state="frozen"/>
      <selection activeCell="A4" sqref="A4"/>
      <selection pane="topRight" activeCell="L16" sqref="L16"/>
    </sheetView>
  </sheetViews>
  <sheetFormatPr defaultRowHeight="12.75" x14ac:dyDescent="0.2"/>
  <cols>
    <col min="8" max="8" width="11.42578125" customWidth="1"/>
    <col min="9" max="9" width="17.5703125" customWidth="1"/>
    <col min="10" max="10" width="14.7109375" customWidth="1"/>
    <col min="11" max="11" width="11" customWidth="1"/>
  </cols>
  <sheetData>
    <row r="2" spans="1:9" ht="15" x14ac:dyDescent="0.25">
      <c r="B2" s="87" t="s">
        <v>120</v>
      </c>
    </row>
    <row r="3" spans="1:9" x14ac:dyDescent="0.2">
      <c r="B3" s="109" t="s">
        <v>148</v>
      </c>
      <c r="C3" s="109"/>
      <c r="D3" s="109"/>
    </row>
    <row r="4" spans="1:9" ht="15.75" x14ac:dyDescent="0.25">
      <c r="C4" s="86"/>
    </row>
    <row r="5" spans="1:9" x14ac:dyDescent="0.2">
      <c r="A5" s="50"/>
      <c r="B5" s="46"/>
      <c r="C5" s="46"/>
      <c r="D5" s="46"/>
      <c r="E5" s="46"/>
      <c r="F5" s="46"/>
      <c r="G5" s="46"/>
      <c r="H5" s="50"/>
      <c r="I5" s="50"/>
    </row>
    <row r="6" spans="1:9" x14ac:dyDescent="0.2">
      <c r="A6" s="150" t="s">
        <v>35</v>
      </c>
      <c r="B6" s="150"/>
      <c r="C6" s="150"/>
      <c r="D6" s="150"/>
      <c r="E6" s="150"/>
      <c r="F6" s="150"/>
      <c r="G6" s="150"/>
      <c r="H6" s="150"/>
      <c r="I6" s="150"/>
    </row>
    <row r="7" spans="1:9" x14ac:dyDescent="0.2">
      <c r="A7" s="51">
        <v>1</v>
      </c>
      <c r="B7" s="151" t="s">
        <v>131</v>
      </c>
      <c r="C7" s="152"/>
      <c r="D7" s="152"/>
      <c r="E7" s="152"/>
      <c r="F7" s="152"/>
      <c r="G7" s="152"/>
      <c r="H7" s="152"/>
      <c r="I7" s="102" t="s">
        <v>132</v>
      </c>
    </row>
    <row r="8" spans="1:9" x14ac:dyDescent="0.2">
      <c r="A8" s="51">
        <v>2</v>
      </c>
      <c r="B8" s="119" t="s">
        <v>36</v>
      </c>
      <c r="C8" s="119"/>
      <c r="D8" s="119"/>
      <c r="E8" s="119"/>
      <c r="F8" s="119"/>
      <c r="G8" s="119"/>
      <c r="H8" s="119"/>
      <c r="I8" s="102" t="s">
        <v>133</v>
      </c>
    </row>
    <row r="9" spans="1:9" x14ac:dyDescent="0.2">
      <c r="A9" s="51">
        <v>3</v>
      </c>
      <c r="B9" s="152" t="s">
        <v>7</v>
      </c>
      <c r="C9" s="152"/>
      <c r="D9" s="152"/>
      <c r="E9" s="152"/>
      <c r="F9" s="152"/>
      <c r="G9" s="152"/>
      <c r="H9" s="152"/>
      <c r="I9" s="102" t="s">
        <v>130</v>
      </c>
    </row>
    <row r="10" spans="1:9" x14ac:dyDescent="0.2">
      <c r="A10" s="55">
        <v>4</v>
      </c>
      <c r="B10" s="152" t="s">
        <v>6</v>
      </c>
      <c r="C10" s="152"/>
      <c r="D10" s="152"/>
      <c r="E10" s="152"/>
      <c r="F10" s="152"/>
      <c r="G10" s="152"/>
      <c r="H10" s="152"/>
      <c r="I10" s="42">
        <v>44958</v>
      </c>
    </row>
    <row r="11" spans="1:9" x14ac:dyDescent="0.2">
      <c r="A11" s="51">
        <v>5</v>
      </c>
      <c r="B11" s="151" t="s">
        <v>110</v>
      </c>
      <c r="C11" s="152"/>
      <c r="D11" s="152"/>
      <c r="E11" s="152"/>
      <c r="F11" s="152"/>
      <c r="G11" s="152"/>
      <c r="H11" s="152"/>
      <c r="I11" s="56" t="s">
        <v>111</v>
      </c>
    </row>
    <row r="12" spans="1:9" x14ac:dyDescent="0.2">
      <c r="A12" s="76">
        <v>6</v>
      </c>
      <c r="B12" s="153" t="s">
        <v>117</v>
      </c>
      <c r="C12" s="139"/>
      <c r="D12" s="139"/>
      <c r="E12" s="139"/>
      <c r="F12" s="139"/>
      <c r="G12" s="139"/>
      <c r="H12" s="140"/>
      <c r="I12" s="84">
        <v>1778</v>
      </c>
    </row>
    <row r="13" spans="1:9" x14ac:dyDescent="0.2">
      <c r="A13" s="51">
        <v>7</v>
      </c>
      <c r="B13" s="153" t="s">
        <v>129</v>
      </c>
      <c r="C13" s="139"/>
      <c r="D13" s="139"/>
      <c r="E13" s="139"/>
      <c r="F13" s="139"/>
      <c r="G13" s="139"/>
      <c r="H13" s="140"/>
      <c r="I13" s="35">
        <f>ROUND((I12/44)*40,2)</f>
        <v>1616.36</v>
      </c>
    </row>
    <row r="14" spans="1:9" ht="13.5" customHeight="1" x14ac:dyDescent="0.2">
      <c r="A14" s="154"/>
      <c r="B14" s="154"/>
      <c r="C14" s="154"/>
      <c r="D14" s="154"/>
      <c r="E14" s="154"/>
      <c r="F14" s="154"/>
      <c r="G14" s="154"/>
      <c r="H14" s="154"/>
      <c r="I14" s="154"/>
    </row>
    <row r="15" spans="1:9" ht="13.5" customHeight="1" x14ac:dyDescent="0.2">
      <c r="A15" s="75"/>
      <c r="B15" s="75"/>
      <c r="C15" s="75"/>
      <c r="D15" s="75"/>
      <c r="E15" s="75"/>
      <c r="F15" s="75"/>
      <c r="G15" s="75"/>
      <c r="H15" s="75"/>
      <c r="I15" s="85">
        <v>1</v>
      </c>
    </row>
    <row r="16" spans="1:9" s="92" customFormat="1" ht="40.5" customHeight="1" x14ac:dyDescent="0.2">
      <c r="I16" s="108" t="s">
        <v>144</v>
      </c>
    </row>
    <row r="17" spans="1:9" ht="13.5" customHeight="1" x14ac:dyDescent="0.2">
      <c r="A17" s="91"/>
      <c r="B17" s="91"/>
      <c r="C17" s="91"/>
      <c r="D17" s="91"/>
      <c r="E17" s="91"/>
      <c r="F17" s="91"/>
      <c r="G17" s="91"/>
      <c r="H17" s="91"/>
      <c r="I17" s="101" t="s">
        <v>124</v>
      </c>
    </row>
    <row r="18" spans="1:9" x14ac:dyDescent="0.2">
      <c r="A18" s="57" t="s">
        <v>16</v>
      </c>
      <c r="B18" s="57"/>
      <c r="C18" s="57"/>
      <c r="D18" s="57"/>
      <c r="E18" s="57"/>
      <c r="F18" s="57"/>
      <c r="G18" s="57"/>
      <c r="H18" s="57"/>
      <c r="I18" s="57"/>
    </row>
    <row r="19" spans="1:9" x14ac:dyDescent="0.2">
      <c r="A19" s="127" t="s">
        <v>64</v>
      </c>
      <c r="B19" s="128"/>
      <c r="C19" s="128"/>
      <c r="D19" s="128"/>
      <c r="E19" s="128"/>
      <c r="F19" s="128"/>
      <c r="G19" s="129"/>
      <c r="H19" s="45" t="s">
        <v>3</v>
      </c>
      <c r="I19" s="45" t="s">
        <v>1</v>
      </c>
    </row>
    <row r="20" spans="1:9" x14ac:dyDescent="0.2">
      <c r="A20" s="45" t="s">
        <v>8</v>
      </c>
      <c r="B20" s="119" t="s">
        <v>24</v>
      </c>
      <c r="C20" s="119"/>
      <c r="D20" s="119"/>
      <c r="E20" s="119"/>
      <c r="F20" s="119"/>
      <c r="G20" s="119"/>
      <c r="H20" s="48"/>
      <c r="I20" s="36">
        <f>I13</f>
        <v>1616.36</v>
      </c>
    </row>
    <row r="21" spans="1:9" x14ac:dyDescent="0.2">
      <c r="A21" s="45" t="s">
        <v>9</v>
      </c>
      <c r="B21" s="119" t="s">
        <v>37</v>
      </c>
      <c r="C21" s="119"/>
      <c r="D21" s="119"/>
      <c r="E21" s="119"/>
      <c r="F21" s="119"/>
      <c r="G21" s="119"/>
      <c r="H21" s="2"/>
      <c r="I21" s="32">
        <v>0</v>
      </c>
    </row>
    <row r="22" spans="1:9" x14ac:dyDescent="0.2">
      <c r="A22" s="45" t="s">
        <v>10</v>
      </c>
      <c r="B22" s="72" t="s">
        <v>38</v>
      </c>
      <c r="C22" s="72"/>
      <c r="D22" s="72"/>
      <c r="E22" s="74" t="s">
        <v>112</v>
      </c>
      <c r="F22" s="72"/>
      <c r="G22" s="73">
        <v>1320</v>
      </c>
      <c r="H22" s="2">
        <v>0.2</v>
      </c>
      <c r="I22" s="32">
        <f>$H22*$G22</f>
        <v>264</v>
      </c>
    </row>
    <row r="23" spans="1:9" x14ac:dyDescent="0.2">
      <c r="A23" s="45" t="s">
        <v>11</v>
      </c>
      <c r="B23" s="119" t="s">
        <v>2</v>
      </c>
      <c r="C23" s="119"/>
      <c r="D23" s="119"/>
      <c r="E23" s="119"/>
      <c r="F23" s="119"/>
      <c r="G23" s="119"/>
      <c r="H23" s="2"/>
      <c r="I23" s="32">
        <v>0</v>
      </c>
    </row>
    <row r="24" spans="1:9" x14ac:dyDescent="0.2">
      <c r="A24" s="45" t="s">
        <v>12</v>
      </c>
      <c r="B24" s="119" t="s">
        <v>102</v>
      </c>
      <c r="C24" s="119"/>
      <c r="D24" s="119"/>
      <c r="E24" s="119"/>
      <c r="F24" s="119"/>
      <c r="G24" s="119"/>
      <c r="H24" s="2"/>
      <c r="I24" s="32">
        <v>0</v>
      </c>
    </row>
    <row r="25" spans="1:9" x14ac:dyDescent="0.2">
      <c r="A25" s="45" t="s">
        <v>13</v>
      </c>
      <c r="B25" s="119" t="s">
        <v>103</v>
      </c>
      <c r="C25" s="119"/>
      <c r="D25" s="119"/>
      <c r="E25" s="119"/>
      <c r="F25" s="119"/>
      <c r="G25" s="119"/>
      <c r="H25" s="2"/>
      <c r="I25" s="32">
        <v>0</v>
      </c>
    </row>
    <row r="26" spans="1:9" x14ac:dyDescent="0.2">
      <c r="A26" s="45" t="s">
        <v>14</v>
      </c>
      <c r="B26" s="119" t="s">
        <v>100</v>
      </c>
      <c r="C26" s="119"/>
      <c r="D26" s="119"/>
      <c r="E26" s="119"/>
      <c r="F26" s="119"/>
      <c r="G26" s="119"/>
      <c r="H26" s="82"/>
      <c r="I26" s="32">
        <v>0</v>
      </c>
    </row>
    <row r="27" spans="1:9" x14ac:dyDescent="0.2">
      <c r="A27" s="45" t="s">
        <v>14</v>
      </c>
      <c r="B27" s="119" t="s">
        <v>101</v>
      </c>
      <c r="C27" s="119"/>
      <c r="D27" s="119"/>
      <c r="E27" s="119"/>
      <c r="F27" s="119"/>
      <c r="G27" s="119"/>
      <c r="H27" s="2"/>
      <c r="I27" s="32">
        <v>0</v>
      </c>
    </row>
    <row r="28" spans="1:9" x14ac:dyDescent="0.2">
      <c r="A28" s="120" t="s">
        <v>44</v>
      </c>
      <c r="B28" s="120"/>
      <c r="C28" s="120"/>
      <c r="D28" s="120"/>
      <c r="E28" s="120"/>
      <c r="F28" s="120"/>
      <c r="G28" s="120"/>
      <c r="H28" s="120"/>
      <c r="I28" s="31">
        <f t="shared" ref="I28" si="0">TRUNC(SUM(I20:I27),2)</f>
        <v>1880.36</v>
      </c>
    </row>
    <row r="29" spans="1:9" x14ac:dyDescent="0.2">
      <c r="A29" s="58"/>
      <c r="B29" s="58"/>
      <c r="C29" s="58"/>
      <c r="D29" s="58"/>
      <c r="E29" s="58"/>
      <c r="F29" s="58"/>
      <c r="G29" s="58"/>
      <c r="H29" s="58"/>
      <c r="I29" s="59"/>
    </row>
    <row r="30" spans="1:9" x14ac:dyDescent="0.2">
      <c r="A30" s="124" t="s">
        <v>65</v>
      </c>
      <c r="B30" s="124"/>
      <c r="C30" s="124"/>
      <c r="D30" s="124"/>
      <c r="E30" s="124"/>
      <c r="F30" s="124"/>
      <c r="G30" s="124"/>
      <c r="H30" s="3"/>
      <c r="I30" s="45" t="s">
        <v>1</v>
      </c>
    </row>
    <row r="31" spans="1:9" x14ac:dyDescent="0.2">
      <c r="A31" s="45" t="s">
        <v>8</v>
      </c>
      <c r="B31" s="126" t="s">
        <v>104</v>
      </c>
      <c r="C31" s="126"/>
      <c r="D31" s="126"/>
      <c r="E31" s="126"/>
      <c r="F31" s="126"/>
      <c r="G31" s="126"/>
      <c r="H31" s="52" t="s">
        <v>0</v>
      </c>
      <c r="I31" s="18"/>
    </row>
    <row r="32" spans="1:9" x14ac:dyDescent="0.2">
      <c r="A32" s="45" t="s">
        <v>9</v>
      </c>
      <c r="B32" s="126" t="s">
        <v>135</v>
      </c>
      <c r="C32" s="126"/>
      <c r="D32" s="126"/>
      <c r="E32" s="126"/>
      <c r="F32" s="126"/>
      <c r="G32" s="126"/>
      <c r="H32" s="53">
        <v>551.5</v>
      </c>
      <c r="I32" s="44">
        <f>($H32*0.8)</f>
        <v>441.20000000000005</v>
      </c>
    </row>
    <row r="33" spans="1:10" x14ac:dyDescent="0.2">
      <c r="A33" s="97" t="s">
        <v>10</v>
      </c>
      <c r="B33" s="126" t="s">
        <v>136</v>
      </c>
      <c r="C33" s="126"/>
      <c r="D33" s="126"/>
      <c r="E33" s="126"/>
      <c r="F33" s="126"/>
      <c r="G33" s="126"/>
      <c r="H33" s="53">
        <v>551.5</v>
      </c>
      <c r="I33" s="44">
        <f>($H33*0.8)/12</f>
        <v>36.766666666666673</v>
      </c>
    </row>
    <row r="34" spans="1:10" x14ac:dyDescent="0.2">
      <c r="A34" s="45" t="s">
        <v>11</v>
      </c>
      <c r="B34" s="126" t="s">
        <v>137</v>
      </c>
      <c r="C34" s="126"/>
      <c r="D34" s="126"/>
      <c r="E34" s="126"/>
      <c r="F34" s="126"/>
      <c r="G34" s="126"/>
      <c r="H34" s="79">
        <v>75.5</v>
      </c>
      <c r="I34" s="44">
        <f t="shared" ref="I34" si="1">$H34</f>
        <v>75.5</v>
      </c>
    </row>
    <row r="35" spans="1:10" x14ac:dyDescent="0.2">
      <c r="A35" s="45" t="s">
        <v>12</v>
      </c>
      <c r="B35" s="126" t="s">
        <v>138</v>
      </c>
      <c r="C35" s="126"/>
      <c r="D35" s="126"/>
      <c r="E35" s="126"/>
      <c r="F35" s="126"/>
      <c r="G35" s="126"/>
      <c r="H35" s="79">
        <v>25</v>
      </c>
      <c r="I35" s="44">
        <f t="shared" ref="I35:I37" si="2">$H35</f>
        <v>25</v>
      </c>
    </row>
    <row r="36" spans="1:10" x14ac:dyDescent="0.2">
      <c r="A36" s="45" t="s">
        <v>13</v>
      </c>
      <c r="B36" s="126" t="s">
        <v>139</v>
      </c>
      <c r="C36" s="126"/>
      <c r="D36" s="126"/>
      <c r="E36" s="126"/>
      <c r="F36" s="126"/>
      <c r="G36" s="126"/>
      <c r="H36" s="79">
        <v>25</v>
      </c>
      <c r="I36" s="44">
        <f t="shared" si="2"/>
        <v>25</v>
      </c>
      <c r="J36" s="103"/>
    </row>
    <row r="37" spans="1:10" x14ac:dyDescent="0.2">
      <c r="A37" s="45" t="s">
        <v>14</v>
      </c>
      <c r="B37" s="126" t="s">
        <v>4</v>
      </c>
      <c r="C37" s="126"/>
      <c r="D37" s="126"/>
      <c r="E37" s="126"/>
      <c r="F37" s="126"/>
      <c r="G37" s="126"/>
      <c r="H37" s="79">
        <v>0</v>
      </c>
      <c r="I37" s="44">
        <f t="shared" si="2"/>
        <v>0</v>
      </c>
    </row>
    <row r="38" spans="1:10" x14ac:dyDescent="0.2">
      <c r="A38" s="120" t="s">
        <v>56</v>
      </c>
      <c r="B38" s="120"/>
      <c r="C38" s="120"/>
      <c r="D38" s="120"/>
      <c r="E38" s="120"/>
      <c r="F38" s="120"/>
      <c r="G38" s="120"/>
      <c r="H38" s="120"/>
      <c r="I38" s="17">
        <f>TRUNC(SUM(I31:I37),2)</f>
        <v>603.46</v>
      </c>
    </row>
    <row r="39" spans="1:10" x14ac:dyDescent="0.2">
      <c r="A39" s="60"/>
      <c r="B39" s="61"/>
      <c r="C39" s="61"/>
      <c r="D39" s="61"/>
      <c r="E39" s="61"/>
      <c r="F39" s="61"/>
      <c r="G39" s="61"/>
      <c r="H39" s="61"/>
      <c r="I39" s="61"/>
    </row>
    <row r="40" spans="1:10" x14ac:dyDescent="0.2">
      <c r="A40" s="57" t="s">
        <v>17</v>
      </c>
      <c r="B40" s="57"/>
      <c r="C40" s="57"/>
      <c r="D40" s="57"/>
      <c r="E40" s="57"/>
      <c r="F40" s="57"/>
      <c r="G40" s="57"/>
      <c r="H40" s="57"/>
      <c r="I40" s="57"/>
    </row>
    <row r="41" spans="1:10" x14ac:dyDescent="0.2">
      <c r="A41" s="127" t="s">
        <v>66</v>
      </c>
      <c r="B41" s="128"/>
      <c r="C41" s="128"/>
      <c r="D41" s="128"/>
      <c r="E41" s="128"/>
      <c r="F41" s="128"/>
      <c r="G41" s="129"/>
      <c r="H41" s="45"/>
      <c r="I41" s="45" t="s">
        <v>1</v>
      </c>
    </row>
    <row r="42" spans="1:10" x14ac:dyDescent="0.2">
      <c r="A42" s="45" t="s">
        <v>8</v>
      </c>
      <c r="B42" s="126" t="s">
        <v>134</v>
      </c>
      <c r="C42" s="126"/>
      <c r="D42" s="126"/>
      <c r="E42" s="126"/>
      <c r="F42" s="126"/>
      <c r="G42" s="126"/>
      <c r="H42" s="52">
        <v>24.5</v>
      </c>
      <c r="I42" s="43">
        <f t="shared" ref="I42" si="3">$H42</f>
        <v>24.5</v>
      </c>
    </row>
    <row r="43" spans="1:10" x14ac:dyDescent="0.2">
      <c r="A43" s="49" t="s">
        <v>9</v>
      </c>
      <c r="B43" s="126" t="s">
        <v>58</v>
      </c>
      <c r="C43" s="126"/>
      <c r="D43" s="126"/>
      <c r="E43" s="126"/>
      <c r="F43" s="126"/>
      <c r="G43" s="126"/>
      <c r="H43" s="52">
        <v>12</v>
      </c>
      <c r="I43" s="43">
        <f t="shared" ref="I43" si="4">$H43</f>
        <v>12</v>
      </c>
    </row>
    <row r="44" spans="1:10" x14ac:dyDescent="0.2">
      <c r="A44" s="120" t="s">
        <v>59</v>
      </c>
      <c r="B44" s="120"/>
      <c r="C44" s="120"/>
      <c r="D44" s="120"/>
      <c r="E44" s="120"/>
      <c r="F44" s="120"/>
      <c r="G44" s="120"/>
      <c r="H44" s="3" t="s">
        <v>0</v>
      </c>
      <c r="I44" s="17">
        <f>TRUNC(SUM(I42:I43),2)</f>
        <v>36.5</v>
      </c>
    </row>
    <row r="45" spans="1:10" x14ac:dyDescent="0.2">
      <c r="A45" s="62"/>
      <c r="B45" s="63"/>
      <c r="C45" s="63"/>
      <c r="D45" s="63"/>
      <c r="E45" s="63"/>
      <c r="F45" s="63"/>
      <c r="G45" s="63"/>
      <c r="H45" s="63"/>
      <c r="I45" s="63"/>
    </row>
    <row r="46" spans="1:10" x14ac:dyDescent="0.2">
      <c r="A46" s="57" t="s">
        <v>57</v>
      </c>
      <c r="B46" s="57"/>
      <c r="C46" s="57"/>
      <c r="D46" s="57"/>
      <c r="E46" s="57"/>
      <c r="F46" s="57"/>
      <c r="G46" s="57"/>
      <c r="H46" s="57"/>
      <c r="I46" s="57"/>
    </row>
    <row r="47" spans="1:10" x14ac:dyDescent="0.2">
      <c r="A47" s="124" t="s">
        <v>67</v>
      </c>
      <c r="B47" s="124"/>
      <c r="C47" s="124"/>
      <c r="D47" s="124"/>
      <c r="E47" s="124"/>
      <c r="F47" s="124"/>
      <c r="G47" s="124"/>
      <c r="H47" s="45" t="s">
        <v>3</v>
      </c>
      <c r="I47" s="45"/>
    </row>
    <row r="48" spans="1:10" x14ac:dyDescent="0.2">
      <c r="A48" s="124" t="s">
        <v>68</v>
      </c>
      <c r="B48" s="124"/>
      <c r="C48" s="124"/>
      <c r="D48" s="124"/>
      <c r="E48" s="124"/>
      <c r="F48" s="124"/>
      <c r="G48" s="124"/>
      <c r="H48" s="45" t="s">
        <v>3</v>
      </c>
      <c r="I48" s="45" t="s">
        <v>1</v>
      </c>
    </row>
    <row r="49" spans="1:11" x14ac:dyDescent="0.2">
      <c r="A49" s="45" t="s">
        <v>8</v>
      </c>
      <c r="B49" s="119" t="s">
        <v>39</v>
      </c>
      <c r="C49" s="119"/>
      <c r="D49" s="119"/>
      <c r="E49" s="119"/>
      <c r="F49" s="119"/>
      <c r="G49" s="119"/>
      <c r="H49" s="1">
        <v>0.2</v>
      </c>
      <c r="I49" s="16">
        <f t="shared" ref="I49:I56" si="5">$H49*I$28</f>
        <v>376.072</v>
      </c>
    </row>
    <row r="50" spans="1:11" x14ac:dyDescent="0.2">
      <c r="A50" s="45" t="s">
        <v>9</v>
      </c>
      <c r="B50" s="121" t="s">
        <v>60</v>
      </c>
      <c r="C50" s="122"/>
      <c r="D50" s="122"/>
      <c r="E50" s="122"/>
      <c r="F50" s="122"/>
      <c r="G50" s="123"/>
      <c r="H50" s="1">
        <v>1.4999999999999999E-2</v>
      </c>
      <c r="I50" s="16">
        <f t="shared" si="5"/>
        <v>28.205399999999997</v>
      </c>
    </row>
    <row r="51" spans="1:11" x14ac:dyDescent="0.2">
      <c r="A51" s="45" t="s">
        <v>10</v>
      </c>
      <c r="B51" s="121" t="s">
        <v>61</v>
      </c>
      <c r="C51" s="122"/>
      <c r="D51" s="122"/>
      <c r="E51" s="122"/>
      <c r="F51" s="122"/>
      <c r="G51" s="123"/>
      <c r="H51" s="1">
        <v>0.01</v>
      </c>
      <c r="I51" s="16">
        <f t="shared" si="5"/>
        <v>18.803599999999999</v>
      </c>
    </row>
    <row r="52" spans="1:11" x14ac:dyDescent="0.2">
      <c r="A52" s="45" t="s">
        <v>11</v>
      </c>
      <c r="B52" s="121" t="s">
        <v>41</v>
      </c>
      <c r="C52" s="122"/>
      <c r="D52" s="122"/>
      <c r="E52" s="122"/>
      <c r="F52" s="122"/>
      <c r="G52" s="123"/>
      <c r="H52" s="1">
        <v>2E-3</v>
      </c>
      <c r="I52" s="16">
        <f t="shared" si="5"/>
        <v>3.7607200000000001</v>
      </c>
    </row>
    <row r="53" spans="1:11" x14ac:dyDescent="0.2">
      <c r="A53" s="45" t="s">
        <v>12</v>
      </c>
      <c r="B53" s="119" t="s">
        <v>40</v>
      </c>
      <c r="C53" s="119"/>
      <c r="D53" s="119"/>
      <c r="E53" s="119"/>
      <c r="F53" s="119"/>
      <c r="G53" s="119"/>
      <c r="H53" s="1">
        <v>2.5000000000000001E-2</v>
      </c>
      <c r="I53" s="16">
        <f t="shared" si="5"/>
        <v>47.009</v>
      </c>
    </row>
    <row r="54" spans="1:11" x14ac:dyDescent="0.2">
      <c r="A54" s="45" t="s">
        <v>13</v>
      </c>
      <c r="B54" s="119" t="s">
        <v>42</v>
      </c>
      <c r="C54" s="119"/>
      <c r="D54" s="119"/>
      <c r="E54" s="119"/>
      <c r="F54" s="119"/>
      <c r="G54" s="119"/>
      <c r="H54" s="1">
        <v>0.08</v>
      </c>
      <c r="I54" s="16">
        <f t="shared" si="5"/>
        <v>150.4288</v>
      </c>
    </row>
    <row r="55" spans="1:11" x14ac:dyDescent="0.2">
      <c r="A55" s="45" t="s">
        <v>14</v>
      </c>
      <c r="B55" s="119" t="s">
        <v>125</v>
      </c>
      <c r="C55" s="119"/>
      <c r="D55" s="119"/>
      <c r="E55" s="119"/>
      <c r="F55" s="119"/>
      <c r="G55" s="119"/>
      <c r="H55" s="1">
        <v>0.03</v>
      </c>
      <c r="I55" s="16">
        <f t="shared" si="5"/>
        <v>56.410799999999995</v>
      </c>
    </row>
    <row r="56" spans="1:11" x14ac:dyDescent="0.2">
      <c r="A56" s="45" t="s">
        <v>15</v>
      </c>
      <c r="B56" s="119" t="s">
        <v>62</v>
      </c>
      <c r="C56" s="119"/>
      <c r="D56" s="119"/>
      <c r="E56" s="119"/>
      <c r="F56" s="119"/>
      <c r="G56" s="119"/>
      <c r="H56" s="1">
        <v>6.0000000000000001E-3</v>
      </c>
      <c r="I56" s="16">
        <f t="shared" si="5"/>
        <v>11.282159999999999</v>
      </c>
    </row>
    <row r="57" spans="1:11" x14ac:dyDescent="0.2">
      <c r="A57" s="120" t="s">
        <v>63</v>
      </c>
      <c r="B57" s="120"/>
      <c r="C57" s="120"/>
      <c r="D57" s="120"/>
      <c r="E57" s="120"/>
      <c r="F57" s="120"/>
      <c r="G57" s="120"/>
      <c r="H57" s="3">
        <f>SUM(H49:H56)</f>
        <v>0.3680000000000001</v>
      </c>
      <c r="I57" s="17">
        <f t="shared" ref="I57" si="6">SUM(I49:I56)</f>
        <v>691.97248000000002</v>
      </c>
    </row>
    <row r="58" spans="1:11" x14ac:dyDescent="0.2">
      <c r="A58" s="59"/>
      <c r="B58" s="64"/>
      <c r="C58" s="64"/>
      <c r="D58" s="64"/>
      <c r="E58" s="64"/>
      <c r="F58" s="64"/>
      <c r="G58" s="64"/>
      <c r="H58" s="64"/>
      <c r="I58" s="64"/>
    </row>
    <row r="59" spans="1:11" x14ac:dyDescent="0.2">
      <c r="A59" s="65" t="s">
        <v>69</v>
      </c>
      <c r="B59" s="66"/>
      <c r="C59" s="66"/>
      <c r="D59" s="66"/>
      <c r="E59" s="66"/>
      <c r="F59" s="66"/>
      <c r="G59" s="66"/>
      <c r="H59" s="67"/>
      <c r="I59" s="54" t="s">
        <v>1</v>
      </c>
    </row>
    <row r="60" spans="1:11" x14ac:dyDescent="0.2">
      <c r="A60" s="45" t="s">
        <v>8</v>
      </c>
      <c r="B60" s="121" t="s">
        <v>127</v>
      </c>
      <c r="C60" s="122"/>
      <c r="D60" s="122"/>
      <c r="E60" s="122"/>
      <c r="F60" s="122"/>
      <c r="G60" s="123"/>
      <c r="H60" s="19">
        <v>8.3299999999999999E-2</v>
      </c>
      <c r="I60" s="16">
        <f>I28*$H60</f>
        <v>156.63398799999999</v>
      </c>
      <c r="K60" s="106"/>
    </row>
    <row r="61" spans="1:11" x14ac:dyDescent="0.2">
      <c r="A61" s="45" t="s">
        <v>9</v>
      </c>
      <c r="B61" s="121" t="s">
        <v>105</v>
      </c>
      <c r="C61" s="122"/>
      <c r="D61" s="122"/>
      <c r="E61" s="122"/>
      <c r="F61" s="122"/>
      <c r="G61" s="123"/>
      <c r="H61" s="19">
        <v>2.7799999999999998E-2</v>
      </c>
      <c r="I61" s="16">
        <f>I28*$H61</f>
        <v>52.274007999999995</v>
      </c>
      <c r="K61" s="106"/>
    </row>
    <row r="62" spans="1:11" x14ac:dyDescent="0.2">
      <c r="A62" s="45" t="s">
        <v>10</v>
      </c>
      <c r="B62" s="121" t="s">
        <v>53</v>
      </c>
      <c r="C62" s="122"/>
      <c r="D62" s="122"/>
      <c r="E62" s="122"/>
      <c r="F62" s="122"/>
      <c r="G62" s="123"/>
      <c r="H62" s="21">
        <f t="shared" ref="H62:I62" si="7">SUM(H60:H61)</f>
        <v>0.1111</v>
      </c>
      <c r="I62" s="16">
        <f t="shared" si="7"/>
        <v>208.90799599999997</v>
      </c>
      <c r="K62" s="107"/>
    </row>
    <row r="63" spans="1:11" x14ac:dyDescent="0.2">
      <c r="A63" s="45" t="s">
        <v>43</v>
      </c>
      <c r="B63" s="121" t="s">
        <v>52</v>
      </c>
      <c r="C63" s="122"/>
      <c r="D63" s="122"/>
      <c r="E63" s="122"/>
      <c r="F63" s="122"/>
      <c r="G63" s="123"/>
      <c r="H63" s="19">
        <f>H57*H62</f>
        <v>4.0884800000000013E-2</v>
      </c>
      <c r="I63" s="16">
        <f>I28*$H63</f>
        <v>76.878142528000026</v>
      </c>
    </row>
    <row r="64" spans="1:11" x14ac:dyDescent="0.2">
      <c r="A64" s="130" t="s">
        <v>70</v>
      </c>
      <c r="B64" s="131"/>
      <c r="C64" s="131"/>
      <c r="D64" s="131"/>
      <c r="E64" s="131"/>
      <c r="F64" s="131"/>
      <c r="G64" s="132"/>
      <c r="H64" s="21">
        <f>H63+H62</f>
        <v>0.15198480000000003</v>
      </c>
      <c r="I64" s="17">
        <f t="shared" ref="I64" si="8">SUM(I62:I63)</f>
        <v>285.78613852799998</v>
      </c>
    </row>
    <row r="65" spans="1:9" x14ac:dyDescent="0.2">
      <c r="A65" s="59"/>
      <c r="B65" s="64"/>
      <c r="C65" s="64"/>
      <c r="D65" s="64"/>
      <c r="E65" s="64"/>
      <c r="F65" s="64"/>
      <c r="G65" s="64"/>
      <c r="H65" s="64"/>
      <c r="I65" s="64"/>
    </row>
    <row r="66" spans="1:9" x14ac:dyDescent="0.2">
      <c r="A66" s="65" t="s">
        <v>73</v>
      </c>
      <c r="B66" s="66"/>
      <c r="C66" s="66"/>
      <c r="D66" s="66"/>
      <c r="E66" s="66"/>
      <c r="F66" s="66"/>
      <c r="G66" s="66"/>
      <c r="H66" s="67"/>
      <c r="I66" s="54" t="s">
        <v>1</v>
      </c>
    </row>
    <row r="67" spans="1:9" x14ac:dyDescent="0.2">
      <c r="A67" s="45" t="s">
        <v>8</v>
      </c>
      <c r="B67" s="121" t="s">
        <v>19</v>
      </c>
      <c r="C67" s="122"/>
      <c r="D67" s="122"/>
      <c r="E67" s="122"/>
      <c r="F67" s="122"/>
      <c r="G67" s="123"/>
      <c r="H67" s="19">
        <v>4.0000000000000002E-4</v>
      </c>
      <c r="I67" s="16">
        <f>I28*$H67</f>
        <v>0.75214400000000003</v>
      </c>
    </row>
    <row r="68" spans="1:9" x14ac:dyDescent="0.2">
      <c r="A68" s="45" t="s">
        <v>9</v>
      </c>
      <c r="B68" s="121" t="s">
        <v>71</v>
      </c>
      <c r="C68" s="122"/>
      <c r="D68" s="122"/>
      <c r="E68" s="122"/>
      <c r="F68" s="122"/>
      <c r="G68" s="123"/>
      <c r="H68" s="19">
        <f>H57*H67</f>
        <v>1.4720000000000005E-4</v>
      </c>
      <c r="I68" s="16">
        <f>$H68*I28</f>
        <v>0.27678899200000007</v>
      </c>
    </row>
    <row r="69" spans="1:9" x14ac:dyDescent="0.2">
      <c r="A69" s="130" t="s">
        <v>72</v>
      </c>
      <c r="B69" s="131"/>
      <c r="C69" s="131"/>
      <c r="D69" s="131"/>
      <c r="E69" s="131"/>
      <c r="F69" s="131"/>
      <c r="G69" s="132"/>
      <c r="H69" s="21">
        <f>SUM(H67:H68)</f>
        <v>5.4720000000000007E-4</v>
      </c>
      <c r="I69" s="17">
        <f t="shared" ref="I69" si="9">SUM(I67:I68)</f>
        <v>1.0289329920000001</v>
      </c>
    </row>
    <row r="70" spans="1:9" x14ac:dyDescent="0.2">
      <c r="A70" s="60"/>
      <c r="B70" s="61"/>
      <c r="C70" s="61"/>
      <c r="D70" s="61"/>
      <c r="E70" s="61"/>
      <c r="F70" s="61"/>
      <c r="G70" s="61"/>
      <c r="H70" s="61"/>
      <c r="I70" s="61"/>
    </row>
    <row r="71" spans="1:9" x14ac:dyDescent="0.2">
      <c r="A71" s="57" t="s">
        <v>45</v>
      </c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127" t="s">
        <v>74</v>
      </c>
      <c r="B72" s="128"/>
      <c r="C72" s="128"/>
      <c r="D72" s="128"/>
      <c r="E72" s="128"/>
      <c r="F72" s="128"/>
      <c r="G72" s="129"/>
      <c r="H72" s="45" t="s">
        <v>3</v>
      </c>
      <c r="I72" s="45" t="s">
        <v>1</v>
      </c>
    </row>
    <row r="73" spans="1:9" x14ac:dyDescent="0.2">
      <c r="A73" s="45" t="s">
        <v>8</v>
      </c>
      <c r="B73" s="119" t="s">
        <v>48</v>
      </c>
      <c r="C73" s="119"/>
      <c r="D73" s="119"/>
      <c r="E73" s="119"/>
      <c r="F73" s="119"/>
      <c r="G73" s="119"/>
      <c r="H73" s="1">
        <v>4.1999999999999997E-3</v>
      </c>
      <c r="I73" s="16">
        <f t="shared" ref="I73:I78" si="10">I$28*$H73</f>
        <v>7.897511999999999</v>
      </c>
    </row>
    <row r="74" spans="1:9" x14ac:dyDescent="0.2">
      <c r="A74" s="45" t="s">
        <v>9</v>
      </c>
      <c r="B74" s="119" t="s">
        <v>47</v>
      </c>
      <c r="C74" s="119"/>
      <c r="D74" s="119"/>
      <c r="E74" s="119"/>
      <c r="F74" s="119"/>
      <c r="G74" s="119"/>
      <c r="H74" s="1">
        <v>6.6E-3</v>
      </c>
      <c r="I74" s="16">
        <f t="shared" si="10"/>
        <v>12.410375999999999</v>
      </c>
    </row>
    <row r="75" spans="1:9" x14ac:dyDescent="0.2">
      <c r="A75" s="45" t="s">
        <v>10</v>
      </c>
      <c r="B75" s="119" t="s">
        <v>49</v>
      </c>
      <c r="C75" s="119"/>
      <c r="D75" s="119"/>
      <c r="E75" s="119"/>
      <c r="F75" s="119"/>
      <c r="G75" s="119"/>
      <c r="H75" s="1">
        <v>1E-4</v>
      </c>
      <c r="I75" s="16">
        <f t="shared" si="10"/>
        <v>0.18803600000000001</v>
      </c>
    </row>
    <row r="76" spans="1:9" x14ac:dyDescent="0.2">
      <c r="A76" s="45" t="s">
        <v>11</v>
      </c>
      <c r="B76" s="119" t="s">
        <v>46</v>
      </c>
      <c r="C76" s="119"/>
      <c r="D76" s="119"/>
      <c r="E76" s="119"/>
      <c r="F76" s="119"/>
      <c r="G76" s="119"/>
      <c r="H76" s="88">
        <v>1.9400000000000001E-2</v>
      </c>
      <c r="I76" s="16">
        <f t="shared" si="10"/>
        <v>36.478983999999997</v>
      </c>
    </row>
    <row r="77" spans="1:9" x14ac:dyDescent="0.2">
      <c r="A77" s="45" t="s">
        <v>12</v>
      </c>
      <c r="B77" s="119" t="s">
        <v>140</v>
      </c>
      <c r="C77" s="119"/>
      <c r="D77" s="119"/>
      <c r="E77" s="119"/>
      <c r="F77" s="119"/>
      <c r="G77" s="119"/>
      <c r="H77" s="15">
        <v>7.7000000000000002E-3</v>
      </c>
      <c r="I77" s="16">
        <f t="shared" si="10"/>
        <v>14.478771999999999</v>
      </c>
    </row>
    <row r="78" spans="1:9" x14ac:dyDescent="0.2">
      <c r="A78" s="45" t="s">
        <v>13</v>
      </c>
      <c r="B78" s="119" t="s">
        <v>50</v>
      </c>
      <c r="C78" s="119"/>
      <c r="D78" s="119"/>
      <c r="E78" s="119"/>
      <c r="F78" s="119"/>
      <c r="G78" s="119"/>
      <c r="H78" s="1">
        <v>3.73E-2</v>
      </c>
      <c r="I78" s="16">
        <f t="shared" si="10"/>
        <v>70.137428</v>
      </c>
    </row>
    <row r="79" spans="1:9" x14ac:dyDescent="0.2">
      <c r="A79" s="120" t="s">
        <v>75</v>
      </c>
      <c r="B79" s="120"/>
      <c r="C79" s="120"/>
      <c r="D79" s="120"/>
      <c r="E79" s="120"/>
      <c r="F79" s="120"/>
      <c r="G79" s="120"/>
      <c r="H79" s="3">
        <f>TRUNC(SUM(H73:H78),4)</f>
        <v>7.5300000000000006E-2</v>
      </c>
      <c r="I79" s="17">
        <f t="shared" ref="I79" si="11">SUM(I73:I78)</f>
        <v>141.59110799999999</v>
      </c>
    </row>
    <row r="80" spans="1:9" x14ac:dyDescent="0.2">
      <c r="A80" s="65"/>
      <c r="B80" s="66"/>
      <c r="C80" s="66"/>
      <c r="D80" s="66"/>
      <c r="E80" s="66"/>
      <c r="F80" s="66"/>
      <c r="G80" s="66"/>
      <c r="H80" s="66"/>
      <c r="I80" s="66"/>
    </row>
    <row r="81" spans="1:9" x14ac:dyDescent="0.2">
      <c r="A81" s="68" t="s">
        <v>76</v>
      </c>
      <c r="B81" s="68"/>
      <c r="C81" s="68"/>
      <c r="D81" s="68"/>
      <c r="E81" s="68"/>
      <c r="F81" s="68"/>
      <c r="G81" s="68"/>
      <c r="H81" s="54" t="s">
        <v>3</v>
      </c>
      <c r="I81" s="54" t="s">
        <v>1</v>
      </c>
    </row>
    <row r="82" spans="1:9" x14ac:dyDescent="0.2">
      <c r="A82" s="45" t="s">
        <v>8</v>
      </c>
      <c r="B82" s="119" t="s">
        <v>126</v>
      </c>
      <c r="C82" s="119"/>
      <c r="D82" s="119"/>
      <c r="E82" s="119"/>
      <c r="F82" s="119"/>
      <c r="G82" s="119"/>
      <c r="H82" s="4">
        <v>8.3299999999999999E-2</v>
      </c>
      <c r="I82" s="16">
        <f t="shared" ref="I82:I87" si="12">I$28*$H82</f>
        <v>156.63398799999999</v>
      </c>
    </row>
    <row r="83" spans="1:9" x14ac:dyDescent="0.2">
      <c r="A83" s="45" t="s">
        <v>9</v>
      </c>
      <c r="B83" s="119" t="s">
        <v>54</v>
      </c>
      <c r="C83" s="119"/>
      <c r="D83" s="119"/>
      <c r="E83" s="119"/>
      <c r="F83" s="119"/>
      <c r="G83" s="119"/>
      <c r="H83" s="4">
        <v>1.66E-2</v>
      </c>
      <c r="I83" s="16">
        <f t="shared" si="12"/>
        <v>31.213975999999999</v>
      </c>
    </row>
    <row r="84" spans="1:9" x14ac:dyDescent="0.2">
      <c r="A84" s="45" t="s">
        <v>10</v>
      </c>
      <c r="B84" s="119" t="s">
        <v>51</v>
      </c>
      <c r="C84" s="119"/>
      <c r="D84" s="119"/>
      <c r="E84" s="119"/>
      <c r="F84" s="119"/>
      <c r="G84" s="119"/>
      <c r="H84" s="4">
        <v>2.0000000000000001E-4</v>
      </c>
      <c r="I84" s="16">
        <f t="shared" si="12"/>
        <v>0.37607200000000002</v>
      </c>
    </row>
    <row r="85" spans="1:9" x14ac:dyDescent="0.2">
      <c r="A85" s="45" t="s">
        <v>11</v>
      </c>
      <c r="B85" s="119" t="s">
        <v>107</v>
      </c>
      <c r="C85" s="119"/>
      <c r="D85" s="119"/>
      <c r="E85" s="119"/>
      <c r="F85" s="119"/>
      <c r="G85" s="119"/>
      <c r="H85" s="1">
        <v>7.3000000000000001E-3</v>
      </c>
      <c r="I85" s="16">
        <f t="shared" si="12"/>
        <v>13.726628</v>
      </c>
    </row>
    <row r="86" spans="1:9" x14ac:dyDescent="0.2">
      <c r="A86" s="45" t="s">
        <v>12</v>
      </c>
      <c r="B86" s="119" t="s">
        <v>106</v>
      </c>
      <c r="C86" s="119"/>
      <c r="D86" s="119"/>
      <c r="E86" s="119"/>
      <c r="F86" s="119"/>
      <c r="G86" s="119"/>
      <c r="H86" s="4">
        <v>2.9999999999999997E-4</v>
      </c>
      <c r="I86" s="16">
        <f t="shared" si="12"/>
        <v>0.56410799999999994</v>
      </c>
    </row>
    <row r="87" spans="1:9" x14ac:dyDescent="0.2">
      <c r="A87" s="45" t="s">
        <v>13</v>
      </c>
      <c r="B87" s="119" t="s">
        <v>4</v>
      </c>
      <c r="C87" s="119"/>
      <c r="D87" s="119"/>
      <c r="E87" s="119"/>
      <c r="F87" s="119"/>
      <c r="G87" s="119"/>
      <c r="H87" s="4">
        <v>0</v>
      </c>
      <c r="I87" s="16">
        <f t="shared" si="12"/>
        <v>0</v>
      </c>
    </row>
    <row r="88" spans="1:9" x14ac:dyDescent="0.2">
      <c r="A88" s="155" t="s">
        <v>53</v>
      </c>
      <c r="B88" s="156"/>
      <c r="C88" s="156"/>
      <c r="D88" s="156"/>
      <c r="E88" s="156"/>
      <c r="F88" s="156"/>
      <c r="G88" s="157"/>
      <c r="H88" s="3">
        <f t="shared" ref="H88:I88" si="13">SUM(H82:H87)</f>
        <v>0.1077</v>
      </c>
      <c r="I88" s="17">
        <f t="shared" si="13"/>
        <v>202.51477199999999</v>
      </c>
    </row>
    <row r="89" spans="1:9" x14ac:dyDescent="0.2">
      <c r="A89" s="45" t="s">
        <v>14</v>
      </c>
      <c r="B89" s="119" t="s">
        <v>55</v>
      </c>
      <c r="C89" s="119"/>
      <c r="D89" s="119"/>
      <c r="E89" s="119"/>
      <c r="F89" s="119"/>
      <c r="G89" s="119"/>
      <c r="H89" s="4">
        <f>H57*H88</f>
        <v>3.9633600000000012E-2</v>
      </c>
      <c r="I89" s="16">
        <f>$H89*I28</f>
        <v>74.525436096000021</v>
      </c>
    </row>
    <row r="90" spans="1:9" x14ac:dyDescent="0.2">
      <c r="A90" s="120" t="s">
        <v>18</v>
      </c>
      <c r="B90" s="120"/>
      <c r="C90" s="120"/>
      <c r="D90" s="120"/>
      <c r="E90" s="120"/>
      <c r="F90" s="120"/>
      <c r="G90" s="120"/>
      <c r="H90" s="3">
        <f>H88+H89</f>
        <v>0.14733360000000001</v>
      </c>
      <c r="I90" s="17">
        <f t="shared" ref="I90" si="14">SUM(I88:I89)</f>
        <v>277.04020809600001</v>
      </c>
    </row>
    <row r="91" spans="1:9" x14ac:dyDescent="0.2">
      <c r="A91" s="69"/>
      <c r="B91" s="64"/>
      <c r="C91" s="64"/>
      <c r="D91" s="64"/>
      <c r="E91" s="64"/>
      <c r="F91" s="64"/>
      <c r="G91" s="64"/>
      <c r="H91" s="64"/>
      <c r="I91" s="64"/>
    </row>
    <row r="92" spans="1:9" x14ac:dyDescent="0.2">
      <c r="A92" s="65" t="s">
        <v>88</v>
      </c>
      <c r="B92" s="66"/>
      <c r="C92" s="66"/>
      <c r="D92" s="66"/>
      <c r="E92" s="66"/>
      <c r="F92" s="66"/>
      <c r="G92" s="67"/>
      <c r="H92" s="54" t="s">
        <v>3</v>
      </c>
      <c r="I92" s="54" t="s">
        <v>1</v>
      </c>
    </row>
    <row r="93" spans="1:9" x14ac:dyDescent="0.2">
      <c r="A93" s="45" t="s">
        <v>20</v>
      </c>
      <c r="B93" s="121" t="s">
        <v>81</v>
      </c>
      <c r="C93" s="122"/>
      <c r="D93" s="122"/>
      <c r="E93" s="122"/>
      <c r="F93" s="122"/>
      <c r="G93" s="123"/>
      <c r="H93" s="19">
        <f t="shared" ref="H93" si="15">H57</f>
        <v>0.3680000000000001</v>
      </c>
      <c r="I93" s="32">
        <f>I57</f>
        <v>691.97248000000002</v>
      </c>
    </row>
    <row r="94" spans="1:9" x14ac:dyDescent="0.2">
      <c r="A94" s="45" t="s">
        <v>21</v>
      </c>
      <c r="B94" s="121" t="s">
        <v>82</v>
      </c>
      <c r="C94" s="122"/>
      <c r="D94" s="122"/>
      <c r="E94" s="122"/>
      <c r="F94" s="122"/>
      <c r="G94" s="123"/>
      <c r="H94" s="19">
        <f t="shared" ref="H94:I94" si="16">H64</f>
        <v>0.15198480000000003</v>
      </c>
      <c r="I94" s="32">
        <f t="shared" si="16"/>
        <v>285.78613852799998</v>
      </c>
    </row>
    <row r="95" spans="1:9" x14ac:dyDescent="0.2">
      <c r="A95" s="45" t="s">
        <v>77</v>
      </c>
      <c r="B95" s="121" t="s">
        <v>83</v>
      </c>
      <c r="C95" s="122"/>
      <c r="D95" s="122"/>
      <c r="E95" s="122"/>
      <c r="F95" s="122"/>
      <c r="G95" s="123"/>
      <c r="H95" s="19">
        <f t="shared" ref="H95:I95" si="17">H69</f>
        <v>5.4720000000000007E-4</v>
      </c>
      <c r="I95" s="32">
        <f t="shared" si="17"/>
        <v>1.0289329920000001</v>
      </c>
    </row>
    <row r="96" spans="1:9" x14ac:dyDescent="0.2">
      <c r="A96" s="45" t="s">
        <v>78</v>
      </c>
      <c r="B96" s="121" t="s">
        <v>85</v>
      </c>
      <c r="C96" s="122"/>
      <c r="D96" s="122"/>
      <c r="E96" s="122"/>
      <c r="F96" s="122"/>
      <c r="G96" s="123"/>
      <c r="H96" s="19">
        <f t="shared" ref="H96:I96" si="18">H79</f>
        <v>7.5300000000000006E-2</v>
      </c>
      <c r="I96" s="32">
        <f t="shared" si="18"/>
        <v>141.59110799999999</v>
      </c>
    </row>
    <row r="97" spans="1:9" x14ac:dyDescent="0.2">
      <c r="A97" s="45" t="s">
        <v>79</v>
      </c>
      <c r="B97" s="121" t="s">
        <v>84</v>
      </c>
      <c r="C97" s="122"/>
      <c r="D97" s="122"/>
      <c r="E97" s="122"/>
      <c r="F97" s="122"/>
      <c r="G97" s="123"/>
      <c r="H97" s="19">
        <f t="shared" ref="H97:I97" si="19">H90</f>
        <v>0.14733360000000001</v>
      </c>
      <c r="I97" s="32">
        <f t="shared" si="19"/>
        <v>277.04020809600001</v>
      </c>
    </row>
    <row r="98" spans="1:9" x14ac:dyDescent="0.2">
      <c r="A98" s="45" t="s">
        <v>80</v>
      </c>
      <c r="B98" s="121" t="s">
        <v>86</v>
      </c>
      <c r="C98" s="122"/>
      <c r="D98" s="122"/>
      <c r="E98" s="122"/>
      <c r="F98" s="122"/>
      <c r="G98" s="123"/>
      <c r="H98" s="19"/>
      <c r="I98" s="32"/>
    </row>
    <row r="99" spans="1:9" x14ac:dyDescent="0.2">
      <c r="A99" s="130" t="s">
        <v>87</v>
      </c>
      <c r="B99" s="131"/>
      <c r="C99" s="131"/>
      <c r="D99" s="131"/>
      <c r="E99" s="131"/>
      <c r="F99" s="131"/>
      <c r="G99" s="132"/>
      <c r="H99" s="21">
        <f>SUM(H93:H98)</f>
        <v>0.7431656000000002</v>
      </c>
      <c r="I99" s="31">
        <f>SUM(I93:I98)</f>
        <v>1397.4188676159999</v>
      </c>
    </row>
    <row r="100" spans="1:9" x14ac:dyDescent="0.2">
      <c r="A100" s="60"/>
      <c r="B100" s="61"/>
      <c r="C100" s="61"/>
      <c r="D100" s="61"/>
      <c r="E100" s="61"/>
      <c r="F100" s="61"/>
      <c r="G100" s="61"/>
      <c r="H100" s="61"/>
      <c r="I100" s="61"/>
    </row>
    <row r="101" spans="1:9" x14ac:dyDescent="0.2">
      <c r="A101" s="57" t="s">
        <v>89</v>
      </c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127" t="s">
        <v>97</v>
      </c>
      <c r="B102" s="128"/>
      <c r="C102" s="128"/>
      <c r="D102" s="128"/>
      <c r="E102" s="128"/>
      <c r="F102" s="128"/>
      <c r="G102" s="129"/>
      <c r="H102" s="45" t="s">
        <v>3</v>
      </c>
      <c r="I102" s="45" t="s">
        <v>1</v>
      </c>
    </row>
    <row r="103" spans="1:9" x14ac:dyDescent="0.2">
      <c r="A103" s="45" t="s">
        <v>8</v>
      </c>
      <c r="B103" s="119" t="s">
        <v>22</v>
      </c>
      <c r="C103" s="119"/>
      <c r="D103" s="119"/>
      <c r="E103" s="119"/>
      <c r="F103" s="119"/>
      <c r="G103" s="119"/>
      <c r="H103" s="22">
        <v>0.05</v>
      </c>
      <c r="I103" s="29">
        <f t="shared" ref="I103" si="20">I130*$H103</f>
        <v>195.88694338080001</v>
      </c>
    </row>
    <row r="104" spans="1:9" x14ac:dyDescent="0.2">
      <c r="A104" s="45" t="s">
        <v>9</v>
      </c>
      <c r="B104" s="119" t="s">
        <v>5</v>
      </c>
      <c r="C104" s="119"/>
      <c r="D104" s="119"/>
      <c r="E104" s="119"/>
      <c r="F104" s="119"/>
      <c r="G104" s="119"/>
      <c r="H104" s="22">
        <v>0.05</v>
      </c>
      <c r="I104" s="29">
        <f t="shared" ref="I104" si="21">I130*$H104</f>
        <v>195.88694338080001</v>
      </c>
    </row>
    <row r="105" spans="1:9" x14ac:dyDescent="0.2">
      <c r="A105" s="130" t="s">
        <v>95</v>
      </c>
      <c r="B105" s="131"/>
      <c r="C105" s="131"/>
      <c r="D105" s="131"/>
      <c r="E105" s="131"/>
      <c r="F105" s="131"/>
      <c r="G105" s="132"/>
      <c r="H105" s="23">
        <f t="shared" ref="H105:I105" si="22">SUM(H103:H104)</f>
        <v>0.1</v>
      </c>
      <c r="I105" s="18">
        <f t="shared" si="22"/>
        <v>391.77388676160001</v>
      </c>
    </row>
    <row r="106" spans="1:9" x14ac:dyDescent="0.2">
      <c r="A106" s="45" t="s">
        <v>10</v>
      </c>
      <c r="B106" s="124" t="s">
        <v>25</v>
      </c>
      <c r="C106" s="124"/>
      <c r="D106" s="124"/>
      <c r="E106" s="124"/>
      <c r="F106" s="124"/>
      <c r="G106" s="124"/>
      <c r="H106" s="23"/>
      <c r="I106" s="20"/>
    </row>
    <row r="107" spans="1:9" x14ac:dyDescent="0.2">
      <c r="A107" s="45" t="s">
        <v>26</v>
      </c>
      <c r="B107" s="119" t="s">
        <v>145</v>
      </c>
      <c r="C107" s="119"/>
      <c r="D107" s="119"/>
      <c r="E107" s="119"/>
      <c r="F107" s="119"/>
      <c r="G107" s="119"/>
      <c r="H107" s="113">
        <v>7.6499999999999999E-2</v>
      </c>
      <c r="I107" s="116">
        <f t="shared" ref="I107" si="23">I120*$H107</f>
        <v>356.9870221981592</v>
      </c>
    </row>
    <row r="108" spans="1:9" x14ac:dyDescent="0.2">
      <c r="A108" s="45" t="s">
        <v>27</v>
      </c>
      <c r="B108" s="119" t="s">
        <v>146</v>
      </c>
      <c r="C108" s="119"/>
      <c r="D108" s="119"/>
      <c r="E108" s="119"/>
      <c r="F108" s="119"/>
      <c r="G108" s="119"/>
      <c r="H108" s="114"/>
      <c r="I108" s="117"/>
    </row>
    <row r="109" spans="1:9" x14ac:dyDescent="0.2">
      <c r="A109" s="45" t="s">
        <v>28</v>
      </c>
      <c r="B109" s="119" t="s">
        <v>121</v>
      </c>
      <c r="C109" s="119"/>
      <c r="D109" s="119"/>
      <c r="E109" s="119"/>
      <c r="F109" s="119"/>
      <c r="G109" s="119"/>
      <c r="H109" s="114"/>
      <c r="I109" s="117"/>
    </row>
    <row r="110" spans="1:9" x14ac:dyDescent="0.2">
      <c r="A110" s="45" t="s">
        <v>90</v>
      </c>
      <c r="B110" s="119" t="s">
        <v>92</v>
      </c>
      <c r="C110" s="119"/>
      <c r="D110" s="119"/>
      <c r="E110" s="119"/>
      <c r="F110" s="119"/>
      <c r="G110" s="119"/>
      <c r="H110" s="114"/>
      <c r="I110" s="117"/>
    </row>
    <row r="111" spans="1:9" x14ac:dyDescent="0.2">
      <c r="A111" s="45" t="s">
        <v>91</v>
      </c>
      <c r="B111" s="119" t="s">
        <v>121</v>
      </c>
      <c r="C111" s="119"/>
      <c r="D111" s="119"/>
      <c r="E111" s="119"/>
      <c r="F111" s="119"/>
      <c r="G111" s="119"/>
      <c r="H111" s="115"/>
      <c r="I111" s="118"/>
    </row>
    <row r="112" spans="1:9" x14ac:dyDescent="0.2">
      <c r="A112" s="120" t="s">
        <v>93</v>
      </c>
      <c r="B112" s="120"/>
      <c r="C112" s="120"/>
      <c r="D112" s="120"/>
      <c r="E112" s="120"/>
      <c r="F112" s="120"/>
      <c r="G112" s="120"/>
      <c r="H112" s="24">
        <f t="shared" ref="H112:I112" si="24">SUM(H107)</f>
        <v>7.6499999999999999E-2</v>
      </c>
      <c r="I112" s="17">
        <f t="shared" si="24"/>
        <v>356.9870221981592</v>
      </c>
    </row>
    <row r="113" spans="1:9" x14ac:dyDescent="0.2">
      <c r="A113" s="120" t="s">
        <v>94</v>
      </c>
      <c r="B113" s="120"/>
      <c r="C113" s="120"/>
      <c r="D113" s="120"/>
      <c r="E113" s="120"/>
      <c r="F113" s="120"/>
      <c r="G113" s="120"/>
      <c r="H113" s="23">
        <f t="shared" ref="H113:I113" si="25">H105+H112</f>
        <v>0.17649999999999999</v>
      </c>
      <c r="I113" s="17">
        <f t="shared" si="25"/>
        <v>748.76090895975926</v>
      </c>
    </row>
    <row r="114" spans="1:9" x14ac:dyDescent="0.2">
      <c r="A114" s="50"/>
      <c r="B114" s="70"/>
      <c r="C114" s="70"/>
      <c r="D114" s="70"/>
      <c r="E114" s="70"/>
      <c r="F114" s="70"/>
      <c r="G114" s="70"/>
      <c r="H114" s="70"/>
      <c r="I114" s="70"/>
    </row>
    <row r="115" spans="1:9" x14ac:dyDescent="0.2">
      <c r="A115" s="6" t="s">
        <v>29</v>
      </c>
      <c r="B115" s="125" t="s">
        <v>30</v>
      </c>
      <c r="C115" s="125"/>
      <c r="D115" s="125"/>
      <c r="E115" s="125"/>
      <c r="F115" s="125"/>
      <c r="G115" s="125"/>
      <c r="H115" s="7">
        <f>TRUNC(H107+H110+H111,4)</f>
        <v>7.6499999999999999E-2</v>
      </c>
      <c r="I115" s="8"/>
    </row>
    <row r="116" spans="1:9" x14ac:dyDescent="0.2">
      <c r="A116" s="9"/>
      <c r="B116" s="136">
        <v>100</v>
      </c>
      <c r="C116" s="136"/>
      <c r="D116" s="136"/>
      <c r="E116" s="136"/>
      <c r="F116" s="136"/>
      <c r="G116" s="136"/>
      <c r="H116" s="10"/>
      <c r="I116" s="11"/>
    </row>
    <row r="117" spans="1:9" x14ac:dyDescent="0.2">
      <c r="A117" s="12"/>
      <c r="B117" s="47"/>
      <c r="C117" s="47"/>
      <c r="D117" s="47"/>
      <c r="E117" s="47"/>
      <c r="F117" s="47"/>
      <c r="G117" s="47"/>
      <c r="H117" s="10"/>
      <c r="I117" s="11"/>
    </row>
    <row r="118" spans="1:9" x14ac:dyDescent="0.2">
      <c r="A118" s="9" t="s">
        <v>31</v>
      </c>
      <c r="B118" s="136" t="s">
        <v>98</v>
      </c>
      <c r="C118" s="136"/>
      <c r="D118" s="136"/>
      <c r="E118" s="136"/>
      <c r="F118" s="136"/>
      <c r="G118" s="136"/>
      <c r="H118" s="10"/>
      <c r="I118" s="33">
        <f t="shared" ref="I118" si="26">TRUNC(I130+I103+I104,2)</f>
        <v>4309.51</v>
      </c>
    </row>
    <row r="119" spans="1:9" x14ac:dyDescent="0.2">
      <c r="A119" s="9"/>
      <c r="B119" s="47"/>
      <c r="C119" s="47"/>
      <c r="D119" s="47"/>
      <c r="E119" s="47"/>
      <c r="F119" s="47"/>
      <c r="G119" s="47"/>
      <c r="H119" s="10"/>
      <c r="I119" s="33"/>
    </row>
    <row r="120" spans="1:9" x14ac:dyDescent="0.2">
      <c r="A120" s="9" t="s">
        <v>32</v>
      </c>
      <c r="B120" s="136" t="s">
        <v>33</v>
      </c>
      <c r="C120" s="136"/>
      <c r="D120" s="136"/>
      <c r="E120" s="136"/>
      <c r="F120" s="136"/>
      <c r="G120" s="136"/>
      <c r="H120" s="10"/>
      <c r="I120" s="33">
        <f t="shared" ref="I120" si="27">I118/(1-$H115)</f>
        <v>4666.4970221981594</v>
      </c>
    </row>
    <row r="121" spans="1:9" x14ac:dyDescent="0.2">
      <c r="A121" s="9"/>
      <c r="B121" s="47"/>
      <c r="C121" s="47"/>
      <c r="D121" s="47"/>
      <c r="E121" s="47"/>
      <c r="F121" s="47"/>
      <c r="G121" s="47"/>
      <c r="H121" s="10"/>
      <c r="I121" s="33"/>
    </row>
    <row r="122" spans="1:9" x14ac:dyDescent="0.2">
      <c r="A122" s="13"/>
      <c r="B122" s="137" t="s">
        <v>34</v>
      </c>
      <c r="C122" s="137"/>
      <c r="D122" s="137"/>
      <c r="E122" s="137"/>
      <c r="F122" s="137"/>
      <c r="G122" s="137"/>
      <c r="H122" s="14"/>
      <c r="I122" s="34">
        <f t="shared" ref="I122" si="28">TRUNC(I120-I118,2)</f>
        <v>356.98</v>
      </c>
    </row>
    <row r="123" spans="1:9" x14ac:dyDescent="0.2">
      <c r="A123" s="50"/>
      <c r="B123" s="50"/>
      <c r="C123" s="50"/>
      <c r="D123" s="50"/>
      <c r="E123" s="50"/>
      <c r="F123" s="50"/>
      <c r="G123" s="50"/>
      <c r="H123" s="50"/>
      <c r="I123" s="5"/>
    </row>
    <row r="124" spans="1:9" x14ac:dyDescent="0.2">
      <c r="A124" s="71" t="s">
        <v>96</v>
      </c>
      <c r="B124" s="71"/>
      <c r="C124" s="71"/>
      <c r="D124" s="71"/>
      <c r="E124" s="71"/>
      <c r="F124" s="71"/>
      <c r="G124" s="71"/>
      <c r="H124" s="71"/>
      <c r="I124" s="71"/>
    </row>
    <row r="125" spans="1:9" x14ac:dyDescent="0.2">
      <c r="A125" s="130" t="s">
        <v>23</v>
      </c>
      <c r="B125" s="131"/>
      <c r="C125" s="131"/>
      <c r="D125" s="131"/>
      <c r="E125" s="131"/>
      <c r="F125" s="131"/>
      <c r="G125" s="132"/>
      <c r="H125" s="26" t="s">
        <v>3</v>
      </c>
      <c r="I125" s="45" t="s">
        <v>1</v>
      </c>
    </row>
    <row r="126" spans="1:9" x14ac:dyDescent="0.2">
      <c r="A126" s="25" t="s">
        <v>8</v>
      </c>
      <c r="B126" s="138" t="str">
        <f>A19</f>
        <v>1 - COMPOSIÇÃO DA REMUNERAÇÃO</v>
      </c>
      <c r="C126" s="139"/>
      <c r="D126" s="139"/>
      <c r="E126" s="139"/>
      <c r="F126" s="139"/>
      <c r="G126" s="140"/>
      <c r="H126" s="27">
        <f>I126/I132</f>
        <v>0.40294954023259449</v>
      </c>
      <c r="I126" s="30">
        <f>I28</f>
        <v>1880.36</v>
      </c>
    </row>
    <row r="127" spans="1:9" x14ac:dyDescent="0.2">
      <c r="A127" s="25" t="s">
        <v>9</v>
      </c>
      <c r="B127" s="141" t="str">
        <f>A30</f>
        <v>2 - Benefícios Mensais e Diários</v>
      </c>
      <c r="C127" s="142"/>
      <c r="D127" s="142"/>
      <c r="E127" s="142"/>
      <c r="F127" s="142"/>
      <c r="G127" s="143"/>
      <c r="H127" s="27">
        <f>I127/I132</f>
        <v>0.12931775274349674</v>
      </c>
      <c r="I127" s="30">
        <f>I38</f>
        <v>603.46</v>
      </c>
    </row>
    <row r="128" spans="1:9" x14ac:dyDescent="0.2">
      <c r="A128" s="25" t="s">
        <v>10</v>
      </c>
      <c r="B128" s="138" t="str">
        <f>A41</f>
        <v>3 - INSUMOS DIVERSOS</v>
      </c>
      <c r="C128" s="139"/>
      <c r="D128" s="139"/>
      <c r="E128" s="139"/>
      <c r="F128" s="139"/>
      <c r="G128" s="140"/>
      <c r="H128" s="27">
        <f>I128/I132</f>
        <v>7.8217246795771554E-3</v>
      </c>
      <c r="I128" s="30">
        <f t="shared" ref="I128" si="29">I44</f>
        <v>36.5</v>
      </c>
    </row>
    <row r="129" spans="1:10" x14ac:dyDescent="0.2">
      <c r="A129" s="25" t="s">
        <v>11</v>
      </c>
      <c r="B129" s="138" t="str">
        <f>A47</f>
        <v>4 - Encargos Sociais e Trabalhistas</v>
      </c>
      <c r="C129" s="139"/>
      <c r="D129" s="139"/>
      <c r="E129" s="139"/>
      <c r="F129" s="139"/>
      <c r="G129" s="140"/>
      <c r="H129" s="27">
        <f>I129/I132</f>
        <v>0.29945823683668027</v>
      </c>
      <c r="I129" s="30">
        <f t="shared" ref="I129" si="30">I99</f>
        <v>1397.4188676159999</v>
      </c>
    </row>
    <row r="130" spans="1:10" x14ac:dyDescent="0.2">
      <c r="A130" s="127" t="s">
        <v>99</v>
      </c>
      <c r="B130" s="128"/>
      <c r="C130" s="128"/>
      <c r="D130" s="128"/>
      <c r="E130" s="128"/>
      <c r="F130" s="128"/>
      <c r="G130" s="129"/>
      <c r="H130" s="28">
        <f>SUM(H124:H129)</f>
        <v>0.83954725449234868</v>
      </c>
      <c r="I130" s="31">
        <f t="shared" ref="I130" si="31">SUM(I126:I129)</f>
        <v>3917.7388676159999</v>
      </c>
    </row>
    <row r="131" spans="1:10" x14ac:dyDescent="0.2">
      <c r="A131" s="25" t="s">
        <v>12</v>
      </c>
      <c r="B131" s="138" t="str">
        <f>A102</f>
        <v>5 - CUSTOS INDIRETOS, TRIBUTOS E LUCRO</v>
      </c>
      <c r="C131" s="139"/>
      <c r="D131" s="139"/>
      <c r="E131" s="139"/>
      <c r="F131" s="139"/>
      <c r="G131" s="140"/>
      <c r="H131" s="27">
        <f>I131/I132</f>
        <v>0.16045484056748419</v>
      </c>
      <c r="I131" s="30">
        <f t="shared" ref="I131" si="32">I113</f>
        <v>748.76090895975926</v>
      </c>
    </row>
    <row r="132" spans="1:10" x14ac:dyDescent="0.2">
      <c r="A132" s="158" t="s">
        <v>115</v>
      </c>
      <c r="B132" s="159"/>
      <c r="C132" s="159"/>
      <c r="D132" s="159"/>
      <c r="E132" s="159"/>
      <c r="F132" s="159"/>
      <c r="G132" s="160"/>
      <c r="H132" s="80">
        <f>H130+H131</f>
        <v>1.000002095059833</v>
      </c>
      <c r="I132" s="81">
        <f t="shared" ref="I132" si="33">TRUNC(SUM(I130:I131),2)</f>
        <v>4666.49</v>
      </c>
    </row>
    <row r="133" spans="1:10" x14ac:dyDescent="0.2">
      <c r="A133" s="147" t="s">
        <v>116</v>
      </c>
      <c r="B133" s="148"/>
      <c r="C133" s="148"/>
      <c r="D133" s="148"/>
      <c r="E133" s="148"/>
      <c r="F133" s="148"/>
      <c r="G133" s="148"/>
      <c r="H133" s="149"/>
      <c r="I133" s="77">
        <f>Totais!D3</f>
        <v>6</v>
      </c>
      <c r="J133" s="83">
        <f>SUM(I133:I133)</f>
        <v>6</v>
      </c>
    </row>
    <row r="134" spans="1:10" x14ac:dyDescent="0.2">
      <c r="A134" s="144" t="s">
        <v>113</v>
      </c>
      <c r="B134" s="145"/>
      <c r="C134" s="145"/>
      <c r="D134" s="145"/>
      <c r="E134" s="145"/>
      <c r="F134" s="145"/>
      <c r="G134" s="145"/>
      <c r="H134" s="146"/>
      <c r="I134" s="41">
        <f t="shared" ref="I134" si="34">TRUNC((I132*I133),2)</f>
        <v>27998.94</v>
      </c>
      <c r="J134" s="83">
        <f>SUM(I134:I134)</f>
        <v>27998.94</v>
      </c>
    </row>
    <row r="135" spans="1:10" x14ac:dyDescent="0.2">
      <c r="A135" s="133" t="s">
        <v>114</v>
      </c>
      <c r="B135" s="134"/>
      <c r="C135" s="134"/>
      <c r="D135" s="134"/>
      <c r="E135" s="134"/>
      <c r="F135" s="134"/>
      <c r="G135" s="134"/>
      <c r="H135" s="135"/>
      <c r="I135" s="78">
        <f t="shared" ref="I135" si="35">TRUNC((I134*12),2)</f>
        <v>335987.28</v>
      </c>
      <c r="J135" s="83">
        <f>SUM(I135:I135)</f>
        <v>335987.28</v>
      </c>
    </row>
    <row r="144" spans="1:10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33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4" ht="15.75" customHeight="1" x14ac:dyDescent="0.2"/>
    <row r="165" ht="16.5" customHeight="1" x14ac:dyDescent="0.2"/>
    <row r="166" ht="15.75" customHeight="1" x14ac:dyDescent="0.2"/>
    <row r="167" ht="16.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9" ht="47.2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28.5" customHeight="1" x14ac:dyDescent="0.2"/>
    <row r="192" ht="15.75" customHeight="1" x14ac:dyDescent="0.2"/>
  </sheetData>
  <mergeCells count="104">
    <mergeCell ref="B82:G82"/>
    <mergeCell ref="B83:G83"/>
    <mergeCell ref="B84:G84"/>
    <mergeCell ref="B85:G85"/>
    <mergeCell ref="B62:G62"/>
    <mergeCell ref="A90:G90"/>
    <mergeCell ref="B93:G93"/>
    <mergeCell ref="B94:G94"/>
    <mergeCell ref="B95:G95"/>
    <mergeCell ref="B96:G96"/>
    <mergeCell ref="B97:G97"/>
    <mergeCell ref="B98:G98"/>
    <mergeCell ref="A112:G112"/>
    <mergeCell ref="A113:G113"/>
    <mergeCell ref="A99:G99"/>
    <mergeCell ref="A102:G102"/>
    <mergeCell ref="B103:G103"/>
    <mergeCell ref="B104:G104"/>
    <mergeCell ref="A105:G105"/>
    <mergeCell ref="B106:G106"/>
    <mergeCell ref="B107:G107"/>
    <mergeCell ref="A6:I6"/>
    <mergeCell ref="B7:H7"/>
    <mergeCell ref="B8:H8"/>
    <mergeCell ref="B13:H13"/>
    <mergeCell ref="B9:H9"/>
    <mergeCell ref="B11:H11"/>
    <mergeCell ref="A14:I14"/>
    <mergeCell ref="A19:G19"/>
    <mergeCell ref="B10:H10"/>
    <mergeCell ref="B12:H12"/>
    <mergeCell ref="A135:H135"/>
    <mergeCell ref="B116:G116"/>
    <mergeCell ref="B118:G118"/>
    <mergeCell ref="B120:G120"/>
    <mergeCell ref="B122:G122"/>
    <mergeCell ref="A125:G125"/>
    <mergeCell ref="B126:G126"/>
    <mergeCell ref="B127:G127"/>
    <mergeCell ref="B128:G128"/>
    <mergeCell ref="B129:G129"/>
    <mergeCell ref="A130:G130"/>
    <mergeCell ref="B131:G131"/>
    <mergeCell ref="A134:H134"/>
    <mergeCell ref="A133:H133"/>
    <mergeCell ref="A132:G132"/>
    <mergeCell ref="B115:G115"/>
    <mergeCell ref="A30:G30"/>
    <mergeCell ref="B31:G31"/>
    <mergeCell ref="B32:G32"/>
    <mergeCell ref="B34:G34"/>
    <mergeCell ref="B35:G35"/>
    <mergeCell ref="B36:G36"/>
    <mergeCell ref="B37:G37"/>
    <mergeCell ref="A38:H38"/>
    <mergeCell ref="A48:G48"/>
    <mergeCell ref="B49:G49"/>
    <mergeCell ref="B50:G50"/>
    <mergeCell ref="B51:G51"/>
    <mergeCell ref="B52:G52"/>
    <mergeCell ref="B53:G53"/>
    <mergeCell ref="A41:G41"/>
    <mergeCell ref="B42:G42"/>
    <mergeCell ref="B43:G43"/>
    <mergeCell ref="A44:G44"/>
    <mergeCell ref="B63:G63"/>
    <mergeCell ref="A64:G64"/>
    <mergeCell ref="B67:G67"/>
    <mergeCell ref="B68:G68"/>
    <mergeCell ref="A69:G69"/>
    <mergeCell ref="B20:G20"/>
    <mergeCell ref="B21:G21"/>
    <mergeCell ref="B23:G23"/>
    <mergeCell ref="B24:G24"/>
    <mergeCell ref="B25:G25"/>
    <mergeCell ref="B26:G26"/>
    <mergeCell ref="B27:G27"/>
    <mergeCell ref="A28:H28"/>
    <mergeCell ref="A47:G47"/>
    <mergeCell ref="B33:G33"/>
    <mergeCell ref="H107:H111"/>
    <mergeCell ref="I107:I111"/>
    <mergeCell ref="B108:G108"/>
    <mergeCell ref="B109:G109"/>
    <mergeCell ref="B110:G110"/>
    <mergeCell ref="B111:G111"/>
    <mergeCell ref="B54:G54"/>
    <mergeCell ref="B55:G55"/>
    <mergeCell ref="B56:G56"/>
    <mergeCell ref="A57:G57"/>
    <mergeCell ref="B60:G60"/>
    <mergeCell ref="B61:G61"/>
    <mergeCell ref="B86:G86"/>
    <mergeCell ref="B87:G87"/>
    <mergeCell ref="A88:G88"/>
    <mergeCell ref="B89:G89"/>
    <mergeCell ref="A72:G72"/>
    <mergeCell ref="B73:G73"/>
    <mergeCell ref="B74:G74"/>
    <mergeCell ref="B75:G75"/>
    <mergeCell ref="B76:G76"/>
    <mergeCell ref="B77:G77"/>
    <mergeCell ref="B78:G78"/>
    <mergeCell ref="A79:G79"/>
  </mergeCells>
  <pageMargins left="0.31496062992125984" right="0.31496062992125984" top="0.39370078740157483" bottom="0.3937007874015748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Totais</vt:lpstr>
      <vt:lpstr>Planilha Serviços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Admin</cp:lastModifiedBy>
  <cp:lastPrinted>2023-07-06T11:17:01Z</cp:lastPrinted>
  <dcterms:created xsi:type="dcterms:W3CDTF">2010-12-08T17:56:29Z</dcterms:created>
  <dcterms:modified xsi:type="dcterms:W3CDTF">2023-09-14T14:01:50Z</dcterms:modified>
</cp:coreProperties>
</file>